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C Claudia\PC asus\2018\1. Calidad para pymes\4. Implantaciones documentacion\KIT rev 5 may 19\PR-012 Gestión de riesgos y oportunidades\"/>
    </mc:Choice>
  </mc:AlternateContent>
  <bookViews>
    <workbookView xWindow="-120" yWindow="-120" windowWidth="20730" windowHeight="11160" tabRatio="862" activeTab="2"/>
  </bookViews>
  <sheets>
    <sheet name="MATRIZ DAFO" sheetId="10" r:id="rId1"/>
    <sheet name="Partes interesadas" sheetId="9" r:id="rId2"/>
    <sheet name="Registro de riesgos" sheetId="4" r:id="rId3"/>
    <sheet name="Plan riesgo 3 y 4" sheetId="15" r:id="rId4"/>
    <sheet name="Registro de oportunidades" sheetId="3" r:id="rId5"/>
    <sheet name="Plan opp 2" sheetId="18" r:id="rId6"/>
    <sheet name="Plan opp 3" sheetId="19" r:id="rId7"/>
    <sheet name="datos de partida" sheetId="8" r:id="rId8"/>
  </sheets>
  <definedNames>
    <definedName name="_xlnm._FilterDatabase" localSheetId="1" hidden="1">'Partes interesadas'!$A$1:$F$6</definedName>
    <definedName name="_xlnm._FilterDatabase" localSheetId="2" hidden="1">'Registro de riesgos'!$A$2:$O$36</definedName>
    <definedName name="_xlnm.Print_Area" localSheetId="7">'datos de partida'!$A$1:$O$26</definedName>
    <definedName name="_xlnm.Print_Area" localSheetId="1">'Partes interesadas'!$A$1:$F$6</definedName>
    <definedName name="_xlnm.Print_Area" localSheetId="5">'Plan opp 2'!$C$4:$G$34</definedName>
    <definedName name="_xlnm.Print_Area" localSheetId="6">'Plan opp 3'!$C$4:$G$35</definedName>
    <definedName name="_xlnm.Print_Area" localSheetId="3">'Plan riesgo 3 y 4'!$C$4:$G$35</definedName>
    <definedName name="_xlnm.Print_Area" localSheetId="4">'Registro de oportunidades'!$A$1:$M$5</definedName>
    <definedName name="Bias">OFFSET('datos de partida'!$H$3,0,0,COUNTA('datos de partida'!$H:$H)-1,1)</definedName>
    <definedName name="correctio" localSheetId="5">'datos de partida'!#REF!</definedName>
    <definedName name="correctio" localSheetId="6">'datos de partida'!#REF!</definedName>
    <definedName name="correctio">'datos de partida'!#REF!</definedName>
    <definedName name="correction" localSheetId="5">'datos de partida'!#REF!</definedName>
    <definedName name="correction" localSheetId="6">'datos de partida'!#REF!</definedName>
    <definedName name="correction" localSheetId="3">'datos de partida'!#REF!</definedName>
    <definedName name="correction">'datos de partida'!#REF!</definedName>
    <definedName name="cost" localSheetId="5">'datos de partida'!#REF!</definedName>
    <definedName name="cost" localSheetId="6">'datos de partida'!#REF!</definedName>
    <definedName name="cost" localSheetId="3">'datos de partida'!#REF!</definedName>
    <definedName name="cost">'datos de partida'!#REF!</definedName>
    <definedName name="Likelihood">'datos de partida'!$K$3:$K$6</definedName>
    <definedName name="Occurrences" localSheetId="5">'datos de partida'!#REF!</definedName>
    <definedName name="Occurrences" localSheetId="6">'datos de partida'!#REF!</definedName>
    <definedName name="Occurrences" localSheetId="3">'datos de partida'!#REF!</definedName>
    <definedName name="Occurrences">'datos de partida'!#REF!</definedName>
    <definedName name="opprep" localSheetId="5">'datos de partida'!#REF!</definedName>
    <definedName name="opprep" localSheetId="6">'datos de partida'!#REF!</definedName>
    <definedName name="opprep" localSheetId="3">'datos de partida'!#REF!</definedName>
    <definedName name="opprep">'datos de partida'!#REF!</definedName>
    <definedName name="Party" localSheetId="5">OFFSET('Partes interesadas'!#REF!,0,0,COUNTA('Partes interesadas'!$A:$A)-1,1)</definedName>
    <definedName name="Party" localSheetId="6">OFFSET('Partes interesadas'!#REF!,0,0,COUNTA('Partes interesadas'!$A:$A)-1,1)</definedName>
    <definedName name="Party" localSheetId="3">OFFSET('Partes interesadas'!#REF!,0,0,COUNTA('Partes interesadas'!$A:$A)-1,1)</definedName>
    <definedName name="Party">OFFSET('Partes interesadas'!#REF!,0,0,COUNTA('Partes interesadas'!$A:$A)-1,1)</definedName>
    <definedName name="Potential">'datos de partida'!$L$3:$L$6</definedName>
    <definedName name="Priority">OFFSET('datos de partida'!$F$3,0,0,COUNTA('datos de partida'!$F:$F)-1,1)</definedName>
    <definedName name="Process">OFFSET('datos de partida'!$I$3,0,0,COUNTA('datos de partida'!$I:$I)-1,1)</definedName>
    <definedName name="riskrep" localSheetId="5">'datos de partida'!#REF!</definedName>
    <definedName name="riskrep" localSheetId="6">'datos de partida'!#REF!</definedName>
    <definedName name="riskrep" localSheetId="3">'datos de partida'!#REF!</definedName>
    <definedName name="riskrep">'datos de partida'!#REF!</definedName>
    <definedName name="score" localSheetId="5">'datos de partida'!#REF!</definedName>
    <definedName name="score" localSheetId="6">'datos de partida'!#REF!</definedName>
    <definedName name="score" localSheetId="3">'datos de partida'!#REF!</definedName>
    <definedName name="score">'datos de partida'!#REF!</definedName>
    <definedName name="Success">'datos de partida'!$O$3:$O$7</definedName>
    <definedName name="Treatment">OFFSET('datos de partida'!$G$3,0,0,COUNTA('datos de partida'!$G:$G)-1,1)</definedName>
    <definedName name="Type">OFFSET('datos de partida'!$E$3,0,0,COUNTA('datos de partida'!$E:$E)-1,1)</definedName>
    <definedName name="Violation">'datos de partida'!$M$3:$M$7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5" i="18" l="1"/>
  <c r="C7" i="18"/>
  <c r="J36" i="4"/>
  <c r="K36" i="4" s="1"/>
  <c r="J35" i="4"/>
  <c r="K35" i="4" s="1"/>
  <c r="J34" i="4"/>
  <c r="K34" i="4" s="1"/>
  <c r="J33" i="4"/>
  <c r="K33" i="4" s="1"/>
  <c r="J32" i="4"/>
  <c r="K32" i="4" s="1"/>
  <c r="J31" i="4"/>
  <c r="K31" i="4" s="1"/>
  <c r="J30" i="4"/>
  <c r="K30" i="4" s="1"/>
  <c r="J29" i="4"/>
  <c r="K29" i="4" s="1"/>
  <c r="J28" i="4"/>
  <c r="K28" i="4" s="1"/>
  <c r="J27" i="4"/>
  <c r="K27" i="4" s="1"/>
  <c r="J26" i="4"/>
  <c r="K26" i="4" s="1"/>
  <c r="J25" i="4"/>
  <c r="K25" i="4" s="1"/>
  <c r="J24" i="4"/>
  <c r="K24" i="4" s="1"/>
  <c r="J23" i="4" l="1"/>
  <c r="K23" i="4" s="1"/>
  <c r="J8" i="4" l="1"/>
  <c r="K8" i="4" s="1"/>
  <c r="J14" i="4" l="1"/>
  <c r="K14" i="4" s="1"/>
  <c r="J13" i="4"/>
  <c r="K13" i="4" s="1"/>
  <c r="C7" i="19" l="1"/>
  <c r="D5" i="19"/>
  <c r="D4" i="19"/>
  <c r="D4" i="18" l="1"/>
  <c r="D5" i="15"/>
  <c r="D4" i="15"/>
  <c r="I7" i="3" l="1"/>
  <c r="I8" i="3"/>
  <c r="I9" i="3"/>
  <c r="I6" i="3"/>
  <c r="J6" i="3" s="1"/>
  <c r="J12" i="4" l="1"/>
  <c r="K12" i="4" s="1"/>
  <c r="J17" i="4"/>
  <c r="K17" i="4" s="1"/>
  <c r="J18" i="4"/>
  <c r="K18" i="4" s="1"/>
  <c r="J19" i="4"/>
  <c r="K19" i="4" s="1"/>
  <c r="J20" i="4"/>
  <c r="K20" i="4" s="1"/>
  <c r="J21" i="4"/>
  <c r="K21" i="4" s="1"/>
  <c r="J22" i="4"/>
  <c r="K22" i="4" s="1"/>
  <c r="J16" i="4"/>
  <c r="K16" i="4" s="1"/>
  <c r="Q19" i="8" l="1"/>
  <c r="Q25" i="8"/>
  <c r="J4" i="4" l="1"/>
  <c r="K4" i="4" s="1"/>
  <c r="J3" i="4"/>
  <c r="J5" i="4" l="1"/>
  <c r="K5" i="4" s="1"/>
  <c r="I5" i="3" l="1"/>
  <c r="J5" i="3" s="1"/>
  <c r="I4" i="3"/>
  <c r="J4" i="3" s="1"/>
  <c r="J6" i="4" l="1"/>
  <c r="K6" i="4" s="1"/>
  <c r="J7" i="4"/>
  <c r="K7" i="4" s="1"/>
  <c r="J9" i="4"/>
  <c r="K9" i="4" s="1"/>
  <c r="J10" i="4"/>
  <c r="K10" i="4" s="1"/>
  <c r="J11" i="4"/>
  <c r="K11" i="4" s="1"/>
  <c r="J15" i="4"/>
  <c r="K15" i="4" s="1"/>
  <c r="K3" i="4"/>
  <c r="L2" i="4" l="1"/>
  <c r="C22" i="8"/>
  <c r="A14" i="8"/>
  <c r="C14" i="8" s="1"/>
  <c r="A15" i="8"/>
  <c r="C15" i="8" s="1"/>
  <c r="A16" i="8"/>
  <c r="C16" i="8" s="1"/>
  <c r="A17" i="8"/>
  <c r="C17" i="8" s="1"/>
  <c r="A18" i="8"/>
  <c r="C18" i="8" s="1"/>
  <c r="C12" i="8"/>
  <c r="C11" i="8"/>
  <c r="C13" i="8"/>
  <c r="K2" i="3" l="1"/>
  <c r="C25" i="8" l="1"/>
  <c r="C23" i="8"/>
  <c r="C24" i="8" l="1"/>
</calcChain>
</file>

<file path=xl/comments1.xml><?xml version="1.0" encoding="utf-8"?>
<comments xmlns="http://schemas.openxmlformats.org/spreadsheetml/2006/main">
  <authors>
    <author>Claudia Benavides</author>
  </authors>
  <commentList>
    <comment ref="M5" authorId="0" shapeId="0">
      <text>
        <r>
          <rPr>
            <b/>
            <sz val="9"/>
            <color indexed="81"/>
            <rFont val="Tahoma"/>
            <charset val="1"/>
          </rPr>
          <t>Claudia Benavides:</t>
        </r>
        <r>
          <rPr>
            <sz val="9"/>
            <color indexed="81"/>
            <rFont val="Tahoma"/>
            <charset val="1"/>
          </rPr>
          <t xml:space="preserve">
Prob 3
Consecuencia pasa de Muy grave a grave Consecuancia es 2,8</t>
        </r>
      </text>
    </comment>
    <comment ref="M6" authorId="0" shapeId="0">
      <text>
        <r>
          <rPr>
            <b/>
            <sz val="9"/>
            <color indexed="81"/>
            <rFont val="Tahoma"/>
            <charset val="1"/>
          </rPr>
          <t>Claudia Benavides:</t>
        </r>
        <r>
          <rPr>
            <sz val="9"/>
            <color indexed="81"/>
            <rFont val="Tahoma"/>
            <charset val="1"/>
          </rPr>
          <t xml:space="preserve">
La probabilidad pasa a 2 </t>
        </r>
      </text>
    </comment>
  </commentList>
</comments>
</file>

<file path=xl/sharedStrings.xml><?xml version="1.0" encoding="utf-8"?>
<sst xmlns="http://schemas.openxmlformats.org/spreadsheetml/2006/main" count="531" uniqueCount="241">
  <si>
    <t>Int / Ext</t>
  </si>
  <si>
    <t>Neutral</t>
  </si>
  <si>
    <t>Ben. Rating</t>
  </si>
  <si>
    <t>Cons. Rating</t>
  </si>
  <si>
    <t>Empleado / Personal</t>
  </si>
  <si>
    <t>Comunidad local</t>
  </si>
  <si>
    <t>Impacto de nuestras actividades en la región</t>
  </si>
  <si>
    <t>Proporciona nuestras materias primas y servicios de apoyo críticos</t>
  </si>
  <si>
    <t>Probabilidad</t>
  </si>
  <si>
    <t>Potencial</t>
  </si>
  <si>
    <t>Menor</t>
  </si>
  <si>
    <t>Moderado</t>
  </si>
  <si>
    <t>Consecuencias</t>
  </si>
  <si>
    <t>puntuación</t>
  </si>
  <si>
    <t>Éxito</t>
  </si>
  <si>
    <t>Oportunidad fallida</t>
  </si>
  <si>
    <t>Oportunidad abandonada</t>
  </si>
  <si>
    <t>Cumple algunas expectativas</t>
  </si>
  <si>
    <t>Cumple con todas las expectativas</t>
  </si>
  <si>
    <t>Procesos</t>
  </si>
  <si>
    <t>Categoria</t>
  </si>
  <si>
    <t>Oportunidad</t>
  </si>
  <si>
    <t>Riesgo</t>
  </si>
  <si>
    <t>Mezcla</t>
  </si>
  <si>
    <t>Tratamiento</t>
  </si>
  <si>
    <t>Registro de Riesgo / Estilo FMEA</t>
  </si>
  <si>
    <t>Análisis de Causa Raíz</t>
  </si>
  <si>
    <t>Auditoría interna</t>
  </si>
  <si>
    <t>Solicitud de Acción Correctiva (CAR)</t>
  </si>
  <si>
    <t>Auditoría de proveedores</t>
  </si>
  <si>
    <t>Otras Auditorías</t>
  </si>
  <si>
    <t>Otro</t>
  </si>
  <si>
    <t>Actividad de revisión por la dirección</t>
  </si>
  <si>
    <t>Prioridad</t>
  </si>
  <si>
    <t>Emergencia</t>
  </si>
  <si>
    <t>Alta</t>
  </si>
  <si>
    <t>Media</t>
  </si>
  <si>
    <t>Baja</t>
  </si>
  <si>
    <t>Tipo</t>
  </si>
  <si>
    <t>Externo</t>
  </si>
  <si>
    <t>Interno</t>
  </si>
  <si>
    <t>LÍMITE DE CALIFICACIÓN DE RIESGOS:</t>
  </si>
  <si>
    <t>LÍMITE DE CONSIDERACIÓN DE RIESGOS</t>
  </si>
  <si>
    <t>Límite de calificación de oportunidad</t>
  </si>
  <si>
    <t>Todos los procesos</t>
  </si>
  <si>
    <t>Ninguna Acción: Aceptar Riesgo por Decisión de la Dirección</t>
  </si>
  <si>
    <t>Datos de Tendencia de Oportunidad</t>
  </si>
  <si>
    <t>Número de Iniciativas de mejora abiertas</t>
  </si>
  <si>
    <t>Número de iniciativas de mejora cerradas</t>
  </si>
  <si>
    <t>Total de iniciativas de mejora hasta la fecha</t>
  </si>
  <si>
    <t>Datos de tendencias de riesgo</t>
  </si>
  <si>
    <t>Riesgos totales procesados</t>
  </si>
  <si>
    <t>Riesgos totales que requieren acciones</t>
  </si>
  <si>
    <t>Riesgos totales que sugieren acciones</t>
  </si>
  <si>
    <t>Riesgos totales aceptados  sin acciones</t>
  </si>
  <si>
    <t>Proceso</t>
  </si>
  <si>
    <t>Beneficio (si se encuentra una oportunidad)</t>
  </si>
  <si>
    <t>Estado</t>
  </si>
  <si>
    <t>¿Éxito post-implementación?</t>
  </si>
  <si>
    <t>(Requerido para factor de riesgo &gt;=</t>
  </si>
  <si>
    <t>Plan de mitigación</t>
  </si>
  <si>
    <t>Factor de riesgo después del plan de mitigación</t>
  </si>
  <si>
    <t>Parte interesada</t>
  </si>
  <si>
    <t>Razón de la incorporación</t>
  </si>
  <si>
    <t>Clientes</t>
  </si>
  <si>
    <t>Calidad excelente
Precios competitivos
Abastecimiento seguro</t>
  </si>
  <si>
    <t>Mínimo ruido generado
Ninguna emisión en el aire
Generación de empleo</t>
  </si>
  <si>
    <t>Buenas relaciones de vecindad
Buena relación de la empresa con el entorno social</t>
  </si>
  <si>
    <t>Autoridad</t>
  </si>
  <si>
    <t>Requisitos reglamentarios en orden</t>
  </si>
  <si>
    <t>Empleo 
Impuestos pagados
Obligaciones legales al día</t>
  </si>
  <si>
    <t>Condiciones ventajosas
Ayudas estatales
Impuestos bajos</t>
  </si>
  <si>
    <t xml:space="preserve">Comentarios </t>
  </si>
  <si>
    <t>Opp Factor
(Prob x Ben)</t>
  </si>
  <si>
    <t>Referencia</t>
  </si>
  <si>
    <t>Buena imagen de la empresa
Proyectos rentables
Beneficio económico
Satisfacer las necesidades de los clientes</t>
  </si>
  <si>
    <t>Son la imagen de nuestra empresa, realizan las tareas contratadas por los clientes</t>
  </si>
  <si>
    <t>Alto rendimiento
Mantener alta la motivación de los empleados y su compromiso con la empresa</t>
  </si>
  <si>
    <t>Pago de los servicios de acuerdo a las negociaciones con la empresa
Dar continuidad a los contratos
Exigencias de Calidad
Exigir requisitos claramente definidos</t>
  </si>
  <si>
    <t>PUNTOS FUERTES</t>
  </si>
  <si>
    <t>PUNTOS DÉBILES</t>
  </si>
  <si>
    <t>INTERNOS</t>
  </si>
  <si>
    <t>FORTALEZAS</t>
  </si>
  <si>
    <t>DEBILIDADES</t>
  </si>
  <si>
    <t>EXTERNOS</t>
  </si>
  <si>
    <t>OPORTUNIDADES</t>
  </si>
  <si>
    <t>AMENAZAS</t>
  </si>
  <si>
    <t>A1.- Competencia muy agresiva</t>
  </si>
  <si>
    <t>A2.- Cambio en la legislación</t>
  </si>
  <si>
    <t>A3.- Interrupción de la cadena de suministro</t>
  </si>
  <si>
    <t>A4.- Ataque e incidencias informáticas</t>
  </si>
  <si>
    <t>Compra nuestros servicios</t>
  </si>
  <si>
    <t>Leve</t>
  </si>
  <si>
    <t>Grave</t>
  </si>
  <si>
    <t>Muy grave</t>
  </si>
  <si>
    <t>COMERCIAL</t>
  </si>
  <si>
    <t>FINANCIERO</t>
  </si>
  <si>
    <t>CAPACIDAD OPERATIVA</t>
  </si>
  <si>
    <t>LEGAL</t>
  </si>
  <si>
    <t>Consecuencia (si el riesgo fuese encontrado)
1-LEVE
2-MODERADO
3-GRAVE
4-MUY GRAVE</t>
  </si>
  <si>
    <t>Factor de riesgo
(Probabilidad x Consecuencia)</t>
  </si>
  <si>
    <t>DAFO D1</t>
  </si>
  <si>
    <t>Probabilidad (de lograr la oportunidad)
Probabilidad 
(de que ocurra el riesgo)
1-IMPROBABLE
2-POCO PROBABLE
3-PROBABLE
4-ALTAMENTE PROBABLE</t>
  </si>
  <si>
    <t>Grande</t>
  </si>
  <si>
    <t>Muy grande</t>
  </si>
  <si>
    <t>BENEFICIO COMERCIAL</t>
  </si>
  <si>
    <t>BENEFICIO FINANCIERO</t>
  </si>
  <si>
    <t>BENEFICIO EN SGC</t>
  </si>
  <si>
    <t>MEJORA EN LA SATISFACCIÓN DE LAS LEYES</t>
  </si>
  <si>
    <t>RIESGOS DE OPORTUNIDADES</t>
  </si>
  <si>
    <t>DATOS DE PARTIDA</t>
  </si>
  <si>
    <t>1-IMPROBABLE
2-POCO PROBABLE
3-PROBABLE
4-ALTAMENTE PROBABLE</t>
  </si>
  <si>
    <t>Probabilidad 
(de que ocurra el riesgo)</t>
  </si>
  <si>
    <t xml:space="preserve">sugerido para factor de riesgo entre </t>
  </si>
  <si>
    <t xml:space="preserve"> referencia del documento de planificación externa</t>
  </si>
  <si>
    <t>Plan de búsqueda de oportunidades
(sugerido para Opp con factor &gt;=)</t>
  </si>
  <si>
    <t xml:space="preserve"> </t>
  </si>
  <si>
    <t>A5.- Desaceleración económica</t>
  </si>
  <si>
    <t>A6.- Situación política inestable</t>
  </si>
  <si>
    <t>Proveedor y subcontratistas</t>
  </si>
  <si>
    <t>Interés de la parte interesada</t>
  </si>
  <si>
    <t>DAFO D2</t>
  </si>
  <si>
    <t>Análisis de partes interesadas: Cliente</t>
  </si>
  <si>
    <t>Incumplimiento en los plazos de entrega y requisitos del cliente</t>
  </si>
  <si>
    <t>Análisis de partes interesadas: Empleados</t>
  </si>
  <si>
    <t>Inestabilidad laboral para empleados</t>
  </si>
  <si>
    <t>Análisis de partes interesadas: Proveedores</t>
  </si>
  <si>
    <t>Análisis de partes interesadas: Proveedores externos</t>
  </si>
  <si>
    <t>Ambiente de trabajo no seguro y poco saludable</t>
  </si>
  <si>
    <t>No respeto de los derechos de los trabajadores</t>
  </si>
  <si>
    <t>Incumplimiento en los pagos a proveedores</t>
  </si>
  <si>
    <t>No realizar las contribuciones fiscales pertinentes</t>
  </si>
  <si>
    <t>No contribuir en la generación de empleo de la localidad</t>
  </si>
  <si>
    <t>Análisis de partes interesadas:Comunidad local</t>
  </si>
  <si>
    <t>Nº</t>
  </si>
  <si>
    <t>Descripción de la acción</t>
  </si>
  <si>
    <t>Fecha</t>
  </si>
  <si>
    <t xml:space="preserve">Responsable </t>
  </si>
  <si>
    <t>Firma</t>
  </si>
  <si>
    <t>NUMERO DE RIESGO</t>
  </si>
  <si>
    <t>REFERENCIA DEL RIESGO</t>
  </si>
  <si>
    <t>DESCRIPCIÓN DEL RIESGO</t>
  </si>
  <si>
    <t>POSIBLES CONSECUENCIAS DEL RIESGO</t>
  </si>
  <si>
    <t>Responsable</t>
  </si>
  <si>
    <t>PLAN DE MEJORA</t>
  </si>
  <si>
    <t>REVISION DEL PLAN DE MEJORA</t>
  </si>
  <si>
    <t>VERIFICACIÓN DE LA EFECTIVIDAD DEL PLAN DE MEJORA</t>
  </si>
  <si>
    <t>Ref</t>
  </si>
  <si>
    <t>NUMERO DE OPORTUNIDAD</t>
  </si>
  <si>
    <t>REFERENCIA DE LA OPORTUNIDAD</t>
  </si>
  <si>
    <t>PRINCIPAL PROCESO INVOLUCRADO</t>
  </si>
  <si>
    <t>DESCRIPCIÓN DE LA OPORTUNIDAD</t>
  </si>
  <si>
    <t xml:space="preserve">POSIBLES MEJORAS PARA LA EMPRESA </t>
  </si>
  <si>
    <t>PLAN DE BÚSQUEDA DE LA OPORTUNIDAD</t>
  </si>
  <si>
    <t>REVISION DEL PLAN DE OPORTUNIDAD</t>
  </si>
  <si>
    <t>VERIFICACIÓN DE LA EFECTIVIDAD DEL PLAN DE OPORTUNIDAD</t>
  </si>
  <si>
    <t>Reunión de seguimiento de los puntos mejorados impresiones y comentarios</t>
  </si>
  <si>
    <t>F1.- Conocimiento y experiencia en el sector</t>
  </si>
  <si>
    <t>F2.- Trato personalizado a nuestros clientes</t>
  </si>
  <si>
    <t>F3.- Respuesta comercial rápida</t>
  </si>
  <si>
    <t>F4.-  Todo el personal con formación específica del sector al día</t>
  </si>
  <si>
    <t>O1.- Potenciar imagen de marca</t>
  </si>
  <si>
    <t>F5.- Precios competitivos al tener una estructura micropyme</t>
  </si>
  <si>
    <t>D1.- No poder optar a contratos de mayor cuantía por ser una micropyme</t>
  </si>
  <si>
    <t>D2.- Bajo poder de negociación con los clientes</t>
  </si>
  <si>
    <t>D5.- No disponemos de stock de referencias, trabajamos bajo pedido</t>
  </si>
  <si>
    <t>Remuneración por la labor realizada.
Conocimientos necesarios para desarrollar el trabajo.</t>
  </si>
  <si>
    <t xml:space="preserve">D4.- Baja dedicación a nuevas acciones comerciales. </t>
  </si>
  <si>
    <t>DAFO D3</t>
  </si>
  <si>
    <t>DAFO D4</t>
  </si>
  <si>
    <t>DAFO D5</t>
  </si>
  <si>
    <t>DAFO A1</t>
  </si>
  <si>
    <t>DAFO A2</t>
  </si>
  <si>
    <t>DAFO A3</t>
  </si>
  <si>
    <t>DAFO A4</t>
  </si>
  <si>
    <t>DAFO A5</t>
  </si>
  <si>
    <t>DAFO A6</t>
  </si>
  <si>
    <t xml:space="preserve">Dar cumplimiento al acabado de los trabajos demandados por el cliente.
Entrega de los suministros según las urgencias y necesidades del cliente en cada envio.
Mantener status en los procesos. </t>
  </si>
  <si>
    <t>Procesos de selección sin transparencia</t>
  </si>
  <si>
    <t>DAFO D6</t>
  </si>
  <si>
    <t>D6.-Las tareas de trabajo críticas sólo son realizadas por personal específico.</t>
  </si>
  <si>
    <t>O3.- Abrir línea de negocio en instalaciones de sistemas en aeronaves</t>
  </si>
  <si>
    <t>D1.- No poder optar a contratos de mayor cuantía por ser una micropyme.</t>
  </si>
  <si>
    <t>D2.- Bajo poder de negociación con los clientes.</t>
  </si>
  <si>
    <t>D5.- No disponemos de stock de referencias, trabajamos bajo pedido.</t>
  </si>
  <si>
    <t>Reasignación de tareas comerciales al personal</t>
  </si>
  <si>
    <t>Crear un plan comercial</t>
  </si>
  <si>
    <t xml:space="preserve">Implantación de un nuevo CRM </t>
  </si>
  <si>
    <t>C. Benavides</t>
  </si>
  <si>
    <t>Pérdida de nuevas oportunidades de negocio
La gran dependencia de sólo dos cliente supone un alto riesgo si se pierde cualquiera de los dos.</t>
  </si>
  <si>
    <t>O2.- Con la certificación ISO 9001:2015 se puede optar a participar en pliegos públicos y facilita la aprobación como proveedor de servicios de ingeniería y suministros por el resto de empresas del sector.</t>
  </si>
  <si>
    <t>Herramientas y equipos fuera de servicio</t>
  </si>
  <si>
    <t>O3.- Abrir línea de negocio en instalaciones de sistemas aeronáuticos</t>
  </si>
  <si>
    <t>Ampliar servicios ofrecidos ejemplo: Nueva línea de instalaciones de sistemas aeronáuticos Ver OPP 3)</t>
  </si>
  <si>
    <t>Opción de participar en nuevas areas de negocio y conseguir la aprobación como proveedor aprobados para trabajar con empresas del sector.</t>
  </si>
  <si>
    <t>Incoporar a un nuevo recurso que realice las tareas de Calidad e implantación de la norma ISO 9001:2015</t>
  </si>
  <si>
    <t>Conseguir certificación ISO 9001:2015</t>
  </si>
  <si>
    <t>Comunicación a clientes y empresas del sector, incluir como argumento en la estrategia comercial</t>
  </si>
  <si>
    <t>Crecimiento para la empresa
Aumento de cartera de clientes
diversificación en el sector</t>
  </si>
  <si>
    <t>Crear un plan comercial con enfoque a clientes que requieran este tipo de servicios</t>
  </si>
  <si>
    <t>Realizar acciones comerciales para este tipo de servicios</t>
  </si>
  <si>
    <t>Incluir en el alcance de la certificación ISO 9001:2015 este servicio</t>
  </si>
  <si>
    <t>D3.- Alta dependencia de grandes clientes.</t>
  </si>
  <si>
    <t>ANÁLISIS DE LAS CAUSAS</t>
  </si>
  <si>
    <t>El 80% de la facturación depende de dos grandes empresas.</t>
  </si>
  <si>
    <t>Ver plan de mitigación planificado en la ficha de riesgo</t>
  </si>
  <si>
    <t>Se continuará trabajando en este 2019 con este plan de mitigación</t>
  </si>
  <si>
    <t>PE-01 Planificación del SGC</t>
  </si>
  <si>
    <t>PE-02 Gestion de las no conformidades</t>
  </si>
  <si>
    <t>PE-03 Mejora continua</t>
  </si>
  <si>
    <t>PO-01 Gestión de pedidos y contratos con el cliente</t>
  </si>
  <si>
    <t>PO-02 Diseño y desarrollo</t>
  </si>
  <si>
    <t>PO-03 Instalación de sistemas</t>
  </si>
  <si>
    <t>PO-04 Gestión de las compras</t>
  </si>
  <si>
    <t>PS-01 Gestión comercial</t>
  </si>
  <si>
    <t>PS-02 Gestión y control de la información documentada</t>
  </si>
  <si>
    <t>PS-03 Formación y competencia profesional</t>
  </si>
  <si>
    <t>PS-04 Gestión financiera</t>
  </si>
  <si>
    <t>No cubrir todos los requisitos de la norma ISO 9001:2015</t>
  </si>
  <si>
    <t>No solventar en tiempo las incidencias del cliente</t>
  </si>
  <si>
    <t>Elevadas reclamaciones de clientes</t>
  </si>
  <si>
    <t>Desmotivación del personal</t>
  </si>
  <si>
    <t>Traspapelar los pedidos de los clientes</t>
  </si>
  <si>
    <t>Perder oportunidades por no atender correctamente a los clientes</t>
  </si>
  <si>
    <t xml:space="preserve">No valorar todas las ofertas de clientes </t>
  </si>
  <si>
    <t>Errores en procesos por no disponer de documentación actualizada</t>
  </si>
  <si>
    <t>Incidencias por falta de competencias del personal</t>
  </si>
  <si>
    <t>Pérdida de proveedores</t>
  </si>
  <si>
    <t>Impago de clientes</t>
  </si>
  <si>
    <t>Gasto mayor del previsto</t>
  </si>
  <si>
    <t xml:space="preserve">PO-02 Diseño y desarrollo
PO-03 Instalación de sistemas
</t>
  </si>
  <si>
    <t>OPEN</t>
  </si>
  <si>
    <t>Dirección Comercial</t>
  </si>
  <si>
    <t>Dirección General</t>
  </si>
  <si>
    <t>Planificación y puesta en marcha de las acciones necesarias para certificar a TU EMPRESA</t>
  </si>
  <si>
    <t>Responsable de Calidad</t>
  </si>
  <si>
    <t>Responsable de calidad</t>
  </si>
  <si>
    <t>Dirección comercial</t>
  </si>
  <si>
    <t>Interes de 
[TU EMPRESA]</t>
  </si>
  <si>
    <t>Influencia para
[TU EMPRESA]</t>
  </si>
  <si>
    <t>Mal entendido de los alcances de los trabajos realizados por la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</si>
</sst>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-mm\-yy;@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0" tint="-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Arial"/>
      <family val="2"/>
    </font>
    <font>
      <sz val="11"/>
      <color theme="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6"/>
      <color theme="4" tint="-0.499984740745262"/>
      <name val="Century Gothic"/>
      <family val="2"/>
    </font>
    <font>
      <b/>
      <sz val="8"/>
      <color theme="1"/>
      <name val="Century Gothic"/>
      <family val="2"/>
    </font>
    <font>
      <b/>
      <i/>
      <sz val="14"/>
      <color theme="1"/>
      <name val="Century Gothic"/>
      <family val="2"/>
    </font>
    <font>
      <sz val="8"/>
      <color theme="1"/>
      <name val="Century Gothic"/>
      <family val="2"/>
    </font>
    <font>
      <i/>
      <sz val="11"/>
      <color theme="1"/>
      <name val="Century Gothic"/>
      <family val="2"/>
    </font>
    <font>
      <b/>
      <sz val="11"/>
      <color theme="1"/>
      <name val="Century Gothic"/>
      <family val="2"/>
    </font>
    <font>
      <i/>
      <sz val="8"/>
      <color theme="1"/>
      <name val="Century Gothic"/>
      <family val="2"/>
    </font>
    <font>
      <b/>
      <i/>
      <sz val="11"/>
      <color theme="1"/>
      <name val="Century Gothic"/>
      <family val="2"/>
    </font>
    <font>
      <b/>
      <i/>
      <sz val="8"/>
      <color theme="1"/>
      <name val="Century Gothic"/>
      <family val="2"/>
    </font>
    <font>
      <sz val="1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6795556505021"/>
        <bgColor indexed="64"/>
      </patternFill>
    </fill>
  </fills>
  <borders count="5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/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/>
      <top style="medium">
        <color theme="2" tint="-0.24994659260841701"/>
      </top>
      <bottom style="medium">
        <color theme="2" tint="-0.24994659260841701"/>
      </bottom>
      <diagonal/>
    </border>
    <border>
      <left/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/>
      <diagonal/>
    </border>
    <border>
      <left/>
      <right/>
      <top style="medium">
        <color theme="2" tint="-0.24994659260841701"/>
      </top>
      <bottom/>
      <diagonal/>
    </border>
    <border>
      <left/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/>
      <top/>
      <bottom/>
      <diagonal/>
    </border>
    <border>
      <left/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/>
      <top/>
      <bottom style="medium">
        <color theme="2" tint="-0.24994659260841701"/>
      </bottom>
      <diagonal/>
    </border>
    <border>
      <left/>
      <right/>
      <top/>
      <bottom style="medium">
        <color theme="2" tint="-0.24994659260841701"/>
      </bottom>
      <diagonal/>
    </border>
    <border>
      <left/>
      <right style="medium">
        <color theme="2" tint="-0.24994659260841701"/>
      </right>
      <top/>
      <bottom style="medium">
        <color theme="2" tint="-0.24994659260841701"/>
      </bottom>
      <diagonal/>
    </border>
    <border>
      <left/>
      <right/>
      <top style="medium">
        <color rgb="FFA6A6A6"/>
      </top>
      <bottom/>
      <diagonal/>
    </border>
    <border>
      <left style="medium">
        <color rgb="FFA6A6A6"/>
      </left>
      <right/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theme="2" tint="-0.24994659260841701"/>
      </bottom>
      <diagonal/>
    </border>
    <border>
      <left/>
      <right/>
      <top style="medium">
        <color rgb="FFA6A6A6"/>
      </top>
      <bottom style="medium">
        <color theme="2" tint="-0.24994659260841701"/>
      </bottom>
      <diagonal/>
    </border>
    <border>
      <left/>
      <right style="medium">
        <color rgb="FFA6A6A6"/>
      </right>
      <top style="medium">
        <color rgb="FFA6A6A6"/>
      </top>
      <bottom style="medium">
        <color theme="2" tint="-0.2499465926084170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rgb="FFA6A6A6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</borders>
  <cellStyleXfs count="2">
    <xf numFmtId="0" fontId="0" fillId="0" borderId="0"/>
    <xf numFmtId="0" fontId="15" fillId="0" borderId="0"/>
  </cellStyleXfs>
  <cellXfs count="173">
    <xf numFmtId="0" fontId="0" fillId="0" borderId="0" xfId="0"/>
    <xf numFmtId="0" fontId="0" fillId="3" borderId="3" xfId="0" applyFill="1" applyBorder="1" applyAlignment="1" applyProtection="1">
      <alignment horizontal="left" vertical="center" wrapText="1"/>
      <protection locked="0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3" borderId="1" xfId="0" applyFill="1" applyBorder="1" applyProtection="1">
      <protection locked="0"/>
    </xf>
    <xf numFmtId="0" fontId="0" fillId="0" borderId="1" xfId="0" applyBorder="1" applyProtection="1">
      <protection locked="0"/>
    </xf>
    <xf numFmtId="164" fontId="4" fillId="8" borderId="0" xfId="0" applyNumberFormat="1" applyFont="1" applyFill="1" applyAlignment="1" applyProtection="1">
      <alignment horizontal="center" vertical="center"/>
      <protection locked="0"/>
    </xf>
    <xf numFmtId="0" fontId="12" fillId="8" borderId="12" xfId="0" applyFont="1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left" vertical="center" wrapText="1"/>
      <protection locked="0"/>
    </xf>
    <xf numFmtId="0" fontId="6" fillId="3" borderId="12" xfId="0" applyFont="1" applyFill="1" applyBorder="1" applyAlignment="1" applyProtection="1">
      <alignment horizontal="left" vertical="center" wrapText="1"/>
      <protection locked="0"/>
    </xf>
    <xf numFmtId="0" fontId="15" fillId="0" borderId="0" xfId="1" applyProtection="1">
      <protection locked="0"/>
    </xf>
    <xf numFmtId="0" fontId="16" fillId="4" borderId="9" xfId="1" applyFont="1" applyFill="1" applyBorder="1" applyAlignment="1" applyProtection="1">
      <alignment horizontal="center" vertical="center"/>
      <protection locked="0"/>
    </xf>
    <xf numFmtId="0" fontId="16" fillId="4" borderId="9" xfId="1" applyFont="1" applyFill="1" applyBorder="1" applyAlignment="1" applyProtection="1">
      <alignment horizontal="left" vertical="center" wrapText="1"/>
      <protection locked="0"/>
    </xf>
    <xf numFmtId="0" fontId="15" fillId="0" borderId="9" xfId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0" fillId="0" borderId="9" xfId="0" applyBorder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11" fillId="4" borderId="0" xfId="0" applyFont="1" applyFill="1" applyAlignment="1" applyProtection="1">
      <alignment horizontal="center" vertical="center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6" fillId="3" borderId="1" xfId="0" applyFont="1" applyFill="1" applyBorder="1" applyProtection="1">
      <protection locked="0"/>
    </xf>
    <xf numFmtId="0" fontId="0" fillId="3" borderId="0" xfId="0" applyFill="1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14" fillId="6" borderId="14" xfId="0" applyFont="1" applyFill="1" applyBorder="1" applyAlignment="1" applyProtection="1">
      <alignment horizontal="center" vertical="center" wrapText="1"/>
      <protection locked="0"/>
    </xf>
    <xf numFmtId="0" fontId="19" fillId="8" borderId="5" xfId="0" applyFont="1" applyFill="1" applyBorder="1" applyAlignment="1" applyProtection="1">
      <alignment horizontal="center" vertical="center" wrapText="1"/>
      <protection locked="0"/>
    </xf>
    <xf numFmtId="0" fontId="19" fillId="8" borderId="14" xfId="0" applyFont="1" applyFill="1" applyBorder="1" applyAlignment="1" applyProtection="1">
      <alignment horizontal="center" vertical="center" wrapText="1"/>
      <protection locked="0"/>
    </xf>
    <xf numFmtId="0" fontId="21" fillId="8" borderId="5" xfId="0" applyFont="1" applyFill="1" applyBorder="1" applyAlignment="1">
      <alignment vertical="center" wrapText="1"/>
    </xf>
    <xf numFmtId="0" fontId="22" fillId="0" borderId="0" xfId="0" applyFont="1" applyProtection="1">
      <protection locked="0"/>
    </xf>
    <xf numFmtId="0" fontId="22" fillId="0" borderId="0" xfId="0" applyFont="1" applyAlignment="1" applyProtection="1">
      <alignment wrapText="1"/>
      <protection locked="0"/>
    </xf>
    <xf numFmtId="0" fontId="23" fillId="0" borderId="0" xfId="0" applyFont="1" applyProtection="1">
      <protection locked="0"/>
    </xf>
    <xf numFmtId="0" fontId="3" fillId="0" borderId="18" xfId="0" applyFont="1" applyBorder="1" applyProtection="1">
      <protection locked="0"/>
    </xf>
    <xf numFmtId="0" fontId="24" fillId="0" borderId="0" xfId="0" applyFont="1"/>
    <xf numFmtId="0" fontId="25" fillId="0" borderId="0" xfId="0" applyFont="1" applyAlignment="1">
      <alignment horizontal="center" vertical="center" wrapText="1"/>
    </xf>
    <xf numFmtId="0" fontId="26" fillId="0" borderId="19" xfId="0" applyFont="1" applyBorder="1" applyAlignment="1" applyProtection="1">
      <alignment horizontal="center" vertical="center"/>
      <protection locked="0"/>
    </xf>
    <xf numFmtId="0" fontId="27" fillId="0" borderId="20" xfId="0" applyFont="1" applyBorder="1" applyAlignment="1">
      <alignment vertical="center" wrapText="1"/>
    </xf>
    <xf numFmtId="0" fontId="30" fillId="0" borderId="0" xfId="0" applyFont="1" applyAlignment="1">
      <alignment vertical="center" wrapText="1"/>
    </xf>
    <xf numFmtId="0" fontId="27" fillId="0" borderId="26" xfId="0" applyFont="1" applyBorder="1" applyAlignment="1">
      <alignment horizontal="justify" vertical="center" wrapText="1"/>
    </xf>
    <xf numFmtId="165" fontId="25" fillId="0" borderId="26" xfId="0" applyNumberFormat="1" applyFont="1" applyBorder="1" applyAlignment="1">
      <alignment horizontal="center" vertical="center" wrapText="1"/>
    </xf>
    <xf numFmtId="0" fontId="25" fillId="0" borderId="26" xfId="0" applyFont="1" applyBorder="1" applyAlignment="1">
      <alignment horizontal="justify" vertical="center" wrapText="1"/>
    </xf>
    <xf numFmtId="0" fontId="32" fillId="0" borderId="0" xfId="0" applyFont="1" applyAlignment="1">
      <alignment vertical="center"/>
    </xf>
    <xf numFmtId="0" fontId="31" fillId="0" borderId="0" xfId="0" applyFont="1"/>
    <xf numFmtId="0" fontId="29" fillId="0" borderId="41" xfId="0" applyFont="1" applyBorder="1" applyAlignment="1">
      <alignment horizontal="justify" vertical="center" wrapText="1"/>
    </xf>
    <xf numFmtId="165" fontId="25" fillId="0" borderId="41" xfId="0" applyNumberFormat="1" applyFont="1" applyBorder="1" applyAlignment="1">
      <alignment horizontal="center" vertical="center" wrapText="1"/>
    </xf>
    <xf numFmtId="0" fontId="25" fillId="0" borderId="41" xfId="0" applyFont="1" applyBorder="1" applyAlignment="1">
      <alignment horizontal="justify" vertical="center" wrapText="1"/>
    </xf>
    <xf numFmtId="0" fontId="28" fillId="0" borderId="42" xfId="0" applyFont="1" applyBorder="1" applyAlignment="1">
      <alignment vertical="center"/>
    </xf>
    <xf numFmtId="0" fontId="29" fillId="0" borderId="43" xfId="0" applyFont="1" applyBorder="1" applyAlignment="1">
      <alignment vertical="center" wrapText="1"/>
    </xf>
    <xf numFmtId="0" fontId="27" fillId="0" borderId="43" xfId="0" applyFont="1" applyBorder="1" applyAlignment="1">
      <alignment horizontal="right" vertical="center" wrapText="1"/>
    </xf>
    <xf numFmtId="165" fontId="30" fillId="0" borderId="44" xfId="0" applyNumberFormat="1" applyFont="1" applyBorder="1" applyAlignment="1">
      <alignment vertical="center" wrapText="1"/>
    </xf>
    <xf numFmtId="0" fontId="27" fillId="0" borderId="41" xfId="0" applyFont="1" applyBorder="1" applyAlignment="1">
      <alignment vertical="center" wrapText="1"/>
    </xf>
    <xf numFmtId="0" fontId="25" fillId="0" borderId="24" xfId="0" applyFont="1" applyBorder="1" applyAlignment="1">
      <alignment vertical="center" wrapText="1"/>
    </xf>
    <xf numFmtId="0" fontId="14" fillId="7" borderId="14" xfId="0" applyFont="1" applyFill="1" applyBorder="1" applyAlignment="1" applyProtection="1">
      <alignment horizontal="center" vertical="center" wrapText="1"/>
      <protection locked="0"/>
    </xf>
    <xf numFmtId="0" fontId="0" fillId="0" borderId="45" xfId="0" applyBorder="1" applyAlignment="1" applyProtection="1">
      <alignment horizontal="left" vertical="center" wrapText="1"/>
      <protection locked="0"/>
    </xf>
    <xf numFmtId="0" fontId="15" fillId="0" borderId="45" xfId="1" applyBorder="1" applyAlignment="1" applyProtection="1">
      <alignment horizontal="left" vertical="center" wrapText="1"/>
      <protection locked="0"/>
    </xf>
    <xf numFmtId="0" fontId="9" fillId="0" borderId="45" xfId="0" applyFont="1" applyBorder="1" applyAlignment="1" applyProtection="1">
      <alignment horizontal="center" vertical="center" wrapText="1"/>
      <protection locked="0"/>
    </xf>
    <xf numFmtId="0" fontId="9" fillId="0" borderId="45" xfId="0" applyFont="1" applyBorder="1" applyAlignment="1" applyProtection="1">
      <alignment horizontal="center" vertical="center"/>
      <protection locked="0"/>
    </xf>
    <xf numFmtId="164" fontId="10" fillId="0" borderId="45" xfId="0" applyNumberFormat="1" applyFont="1" applyBorder="1" applyAlignment="1" applyProtection="1">
      <alignment horizontal="center" vertical="center"/>
      <protection locked="0"/>
    </xf>
    <xf numFmtId="0" fontId="3" fillId="0" borderId="45" xfId="0" applyFont="1" applyBorder="1" applyProtection="1"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3" fillId="0" borderId="45" xfId="0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 wrapText="1"/>
    </xf>
    <xf numFmtId="2" fontId="10" fillId="0" borderId="45" xfId="0" applyNumberFormat="1" applyFont="1" applyBorder="1" applyAlignment="1" applyProtection="1">
      <alignment horizontal="center" vertical="center"/>
      <protection locked="0"/>
    </xf>
    <xf numFmtId="0" fontId="9" fillId="0" borderId="47" xfId="0" applyFont="1" applyBorder="1" applyAlignment="1" applyProtection="1">
      <alignment horizontal="left" vertical="center" wrapText="1"/>
      <protection locked="0"/>
    </xf>
    <xf numFmtId="0" fontId="3" fillId="0" borderId="48" xfId="0" applyFont="1" applyBorder="1" applyProtection="1">
      <protection locked="0"/>
    </xf>
    <xf numFmtId="0" fontId="9" fillId="0" borderId="45" xfId="0" applyFont="1" applyBorder="1" applyAlignment="1" applyProtection="1">
      <alignment horizontal="left" vertical="center" wrapText="1"/>
      <protection locked="0"/>
    </xf>
    <xf numFmtId="0" fontId="9" fillId="0" borderId="45" xfId="0" applyFont="1" applyBorder="1" applyAlignment="1" applyProtection="1">
      <alignment vertical="center" wrapText="1"/>
      <protection locked="0"/>
    </xf>
    <xf numFmtId="164" fontId="10" fillId="0" borderId="45" xfId="0" applyNumberFormat="1" applyFont="1" applyBorder="1" applyAlignment="1" applyProtection="1">
      <alignment horizontal="center" vertical="center" wrapText="1"/>
      <protection locked="0"/>
    </xf>
    <xf numFmtId="0" fontId="3" fillId="0" borderId="45" xfId="0" applyFont="1" applyBorder="1" applyAlignment="1" applyProtection="1">
      <alignment wrapText="1"/>
      <protection locked="0"/>
    </xf>
    <xf numFmtId="164" fontId="10" fillId="2" borderId="45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26" xfId="0" applyFont="1" applyBorder="1" applyAlignment="1">
      <alignment horizontal="justify" vertical="center" wrapText="1"/>
    </xf>
    <xf numFmtId="0" fontId="9" fillId="0" borderId="49" xfId="0" applyFont="1" applyBorder="1" applyAlignment="1" applyProtection="1">
      <alignment horizontal="left" vertical="center" wrapText="1"/>
      <protection locked="0"/>
    </xf>
    <xf numFmtId="0" fontId="9" fillId="0" borderId="49" xfId="0" applyFont="1" applyBorder="1" applyAlignment="1" applyProtection="1">
      <alignment vertical="center" wrapText="1"/>
      <protection locked="0"/>
    </xf>
    <xf numFmtId="0" fontId="9" fillId="0" borderId="49" xfId="0" applyFont="1" applyBorder="1" applyAlignment="1" applyProtection="1">
      <alignment horizontal="center" vertical="center" wrapText="1"/>
      <protection locked="0"/>
    </xf>
    <xf numFmtId="164" fontId="10" fillId="0" borderId="49" xfId="0" applyNumberFormat="1" applyFont="1" applyBorder="1" applyAlignment="1" applyProtection="1">
      <alignment horizontal="center" vertical="center" wrapText="1"/>
      <protection locked="0"/>
    </xf>
    <xf numFmtId="164" fontId="10" fillId="2" borderId="49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9" xfId="0" applyFont="1" applyBorder="1" applyProtection="1">
      <protection locked="0"/>
    </xf>
    <xf numFmtId="0" fontId="3" fillId="0" borderId="50" xfId="0" applyFont="1" applyBorder="1" applyProtection="1">
      <protection locked="0"/>
    </xf>
    <xf numFmtId="0" fontId="3" fillId="0" borderId="51" xfId="0" applyFont="1" applyBorder="1" applyProtection="1">
      <protection locked="0"/>
    </xf>
    <xf numFmtId="0" fontId="35" fillId="0" borderId="9" xfId="1" applyFont="1" applyBorder="1" applyAlignment="1" applyProtection="1">
      <alignment horizontal="left" vertical="center" wrapText="1"/>
      <protection locked="0"/>
    </xf>
    <xf numFmtId="14" fontId="29" fillId="0" borderId="26" xfId="0" applyNumberFormat="1" applyFont="1" applyBorder="1" applyAlignment="1">
      <alignment horizontal="justify" vertical="center" wrapText="1"/>
    </xf>
    <xf numFmtId="0" fontId="9" fillId="0" borderId="47" xfId="0" applyFont="1" applyBorder="1" applyAlignment="1" applyProtection="1">
      <alignment horizontal="center" vertical="center" wrapText="1"/>
      <protection locked="0"/>
    </xf>
    <xf numFmtId="0" fontId="29" fillId="0" borderId="23" xfId="0" applyFont="1" applyBorder="1" applyAlignment="1">
      <alignment horizontal="left" vertical="center" wrapText="1"/>
    </xf>
    <xf numFmtId="0" fontId="29" fillId="0" borderId="24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16" fillId="4" borderId="9" xfId="1" applyFont="1" applyFill="1" applyBorder="1" applyAlignment="1" applyProtection="1">
      <alignment horizontal="center" vertical="center" textRotation="255" wrapText="1"/>
      <protection locked="0"/>
    </xf>
    <xf numFmtId="0" fontId="16" fillId="4" borderId="10" xfId="1" applyFont="1" applyFill="1" applyBorder="1" applyAlignment="1" applyProtection="1">
      <alignment horizontal="center" vertical="center" textRotation="255" wrapText="1"/>
      <protection locked="0"/>
    </xf>
    <xf numFmtId="0" fontId="16" fillId="4" borderId="11" xfId="1" applyFont="1" applyFill="1" applyBorder="1" applyAlignment="1" applyProtection="1">
      <alignment horizontal="center" vertical="center" textRotation="255" wrapText="1"/>
      <protection locked="0"/>
    </xf>
    <xf numFmtId="0" fontId="13" fillId="8" borderId="6" xfId="0" applyFont="1" applyFill="1" applyBorder="1" applyAlignment="1" applyProtection="1">
      <alignment horizontal="center" vertical="center" wrapText="1"/>
      <protection locked="0"/>
    </xf>
    <xf numFmtId="0" fontId="13" fillId="8" borderId="5" xfId="0" applyFont="1" applyFill="1" applyBorder="1" applyAlignment="1" applyProtection="1">
      <alignment horizontal="center" vertical="center" wrapText="1"/>
      <protection locked="0"/>
    </xf>
    <xf numFmtId="0" fontId="19" fillId="8" borderId="5" xfId="0" applyFont="1" applyFill="1" applyBorder="1" applyAlignment="1" applyProtection="1">
      <alignment horizontal="center" vertical="center" wrapText="1"/>
      <protection locked="0"/>
    </xf>
    <xf numFmtId="0" fontId="13" fillId="8" borderId="2" xfId="0" applyFont="1" applyFill="1" applyBorder="1" applyAlignment="1" applyProtection="1">
      <alignment horizontal="center" vertical="center" wrapText="1"/>
      <protection locked="0"/>
    </xf>
    <xf numFmtId="0" fontId="13" fillId="8" borderId="14" xfId="0" applyFont="1" applyFill="1" applyBorder="1" applyAlignment="1" applyProtection="1">
      <alignment horizontal="center" vertical="center" wrapText="1"/>
      <protection locked="0"/>
    </xf>
    <xf numFmtId="0" fontId="19" fillId="8" borderId="2" xfId="0" applyFont="1" applyFill="1" applyBorder="1" applyAlignment="1" applyProtection="1">
      <alignment horizontal="center" vertical="center" wrapText="1"/>
      <protection locked="0"/>
    </xf>
    <xf numFmtId="0" fontId="19" fillId="8" borderId="14" xfId="0" applyFont="1" applyFill="1" applyBorder="1" applyAlignment="1" applyProtection="1">
      <alignment horizontal="center" vertical="center" wrapText="1"/>
      <protection locked="0"/>
    </xf>
    <xf numFmtId="0" fontId="18" fillId="8" borderId="7" xfId="0" applyFont="1" applyFill="1" applyBorder="1" applyAlignment="1" applyProtection="1">
      <alignment horizontal="center" vertical="center" wrapText="1"/>
      <protection locked="0"/>
    </xf>
    <xf numFmtId="0" fontId="18" fillId="8" borderId="8" xfId="0" applyFont="1" applyFill="1" applyBorder="1" applyAlignment="1" applyProtection="1">
      <alignment horizontal="center" vertical="center" wrapText="1"/>
      <protection locked="0"/>
    </xf>
    <xf numFmtId="0" fontId="27" fillId="0" borderId="23" xfId="0" applyFont="1" applyBorder="1" applyAlignment="1">
      <alignment horizontal="left" vertical="center" wrapText="1"/>
    </xf>
    <xf numFmtId="0" fontId="27" fillId="0" borderId="24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left" vertical="center" wrapText="1"/>
    </xf>
    <xf numFmtId="0" fontId="33" fillId="0" borderId="46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7" fillId="0" borderId="23" xfId="0" applyFont="1" applyBorder="1" applyAlignment="1">
      <alignment vertical="center" wrapText="1"/>
    </xf>
    <xf numFmtId="0" fontId="27" fillId="0" borderId="24" xfId="0" applyFont="1" applyBorder="1" applyAlignment="1">
      <alignment vertical="center" wrapText="1"/>
    </xf>
    <xf numFmtId="0" fontId="27" fillId="0" borderId="25" xfId="0" applyFont="1" applyBorder="1" applyAlignment="1">
      <alignment vertical="center" wrapText="1"/>
    </xf>
    <xf numFmtId="0" fontId="25" fillId="0" borderId="27" xfId="0" applyFont="1" applyBorder="1" applyAlignment="1">
      <alignment horizontal="left" vertical="top" wrapText="1"/>
    </xf>
    <xf numFmtId="0" fontId="25" fillId="0" borderId="28" xfId="0" applyFont="1" applyBorder="1" applyAlignment="1">
      <alignment horizontal="left" vertical="top" wrapText="1"/>
    </xf>
    <xf numFmtId="0" fontId="25" fillId="0" borderId="29" xfId="0" applyFont="1" applyBorder="1" applyAlignment="1">
      <alignment horizontal="left" vertical="top" wrapText="1"/>
    </xf>
    <xf numFmtId="0" fontId="25" fillId="0" borderId="30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31" xfId="0" applyFont="1" applyBorder="1" applyAlignment="1">
      <alignment horizontal="left" vertical="top" wrapText="1"/>
    </xf>
    <xf numFmtId="0" fontId="25" fillId="0" borderId="32" xfId="0" applyFont="1" applyBorder="1" applyAlignment="1">
      <alignment horizontal="left" vertical="top" wrapText="1"/>
    </xf>
    <xf numFmtId="0" fontId="25" fillId="0" borderId="33" xfId="0" applyFont="1" applyBorder="1" applyAlignment="1">
      <alignment horizontal="left" vertical="top" wrapText="1"/>
    </xf>
    <xf numFmtId="0" fontId="25" fillId="0" borderId="34" xfId="0" applyFont="1" applyBorder="1" applyAlignment="1">
      <alignment horizontal="left" vertical="top" wrapText="1"/>
    </xf>
    <xf numFmtId="0" fontId="32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9" fillId="0" borderId="23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27" fillId="0" borderId="21" xfId="0" applyFont="1" applyBorder="1" applyAlignment="1">
      <alignment horizontal="left" vertical="top" wrapText="1"/>
    </xf>
    <xf numFmtId="0" fontId="27" fillId="0" borderId="35" xfId="0" applyFont="1" applyBorder="1" applyAlignment="1">
      <alignment horizontal="left" vertical="top" wrapText="1"/>
    </xf>
    <xf numFmtId="0" fontId="27" fillId="0" borderId="22" xfId="0" applyFont="1" applyBorder="1" applyAlignment="1">
      <alignment horizontal="left" vertical="top" wrapText="1"/>
    </xf>
    <xf numFmtId="0" fontId="32" fillId="0" borderId="36" xfId="0" applyFont="1" applyBorder="1" applyAlignment="1">
      <alignment horizontal="left" vertical="center" wrapText="1"/>
    </xf>
    <xf numFmtId="0" fontId="32" fillId="0" borderId="37" xfId="0" applyFont="1" applyBorder="1" applyAlignment="1">
      <alignment horizontal="left" vertical="center" wrapText="1"/>
    </xf>
    <xf numFmtId="0" fontId="32" fillId="0" borderId="38" xfId="0" applyFont="1" applyBorder="1" applyAlignment="1">
      <alignment horizontal="left" vertical="center" wrapText="1"/>
    </xf>
    <xf numFmtId="0" fontId="29" fillId="0" borderId="20" xfId="0" applyFont="1" applyBorder="1" applyAlignment="1">
      <alignment horizontal="left" vertical="center" wrapText="1"/>
    </xf>
    <xf numFmtId="0" fontId="29" fillId="0" borderId="39" xfId="0" applyFont="1" applyBorder="1" applyAlignment="1">
      <alignment horizontal="left" vertical="center" wrapText="1"/>
    </xf>
    <xf numFmtId="0" fontId="29" fillId="0" borderId="40" xfId="0" applyFont="1" applyBorder="1" applyAlignment="1">
      <alignment horizontal="left" vertical="center" wrapText="1"/>
    </xf>
    <xf numFmtId="0" fontId="25" fillId="0" borderId="20" xfId="0" applyFont="1" applyBorder="1" applyAlignment="1">
      <alignment horizontal="left" vertical="center" wrapText="1"/>
    </xf>
    <xf numFmtId="0" fontId="25" fillId="0" borderId="39" xfId="0" applyFont="1" applyBorder="1" applyAlignment="1">
      <alignment horizontal="left" vertical="center" wrapText="1"/>
    </xf>
    <xf numFmtId="0" fontId="25" fillId="0" borderId="40" xfId="0" applyFont="1" applyBorder="1" applyAlignment="1">
      <alignment horizontal="left" vertical="center" wrapText="1"/>
    </xf>
    <xf numFmtId="0" fontId="2" fillId="0" borderId="15" xfId="0" applyFont="1" applyBorder="1" applyAlignment="1" applyProtection="1">
      <alignment horizontal="center" vertical="center"/>
      <protection locked="0"/>
    </xf>
    <xf numFmtId="0" fontId="20" fillId="9" borderId="15" xfId="0" applyFont="1" applyFill="1" applyBorder="1" applyAlignment="1" applyProtection="1">
      <alignment horizontal="center" vertical="center"/>
      <protection locked="0"/>
    </xf>
    <xf numFmtId="0" fontId="19" fillId="8" borderId="2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0" fontId="19" fillId="8" borderId="4" xfId="0" applyFont="1" applyFill="1" applyBorder="1" applyAlignment="1" applyProtection="1">
      <alignment horizontal="center" vertical="center" wrapText="1"/>
      <protection locked="0"/>
    </xf>
    <xf numFmtId="0" fontId="12" fillId="8" borderId="2" xfId="0" applyFont="1" applyFill="1" applyBorder="1" applyAlignment="1" applyProtection="1">
      <alignment horizontal="center" vertical="center" wrapText="1"/>
      <protection locked="0"/>
    </xf>
    <xf numFmtId="0" fontId="34" fillId="0" borderId="46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left" vertical="center" wrapText="1"/>
    </xf>
    <xf numFmtId="0" fontId="29" fillId="0" borderId="25" xfId="0" applyFont="1" applyBorder="1" applyAlignment="1">
      <alignment horizontal="left" vertical="center" wrapText="1"/>
    </xf>
    <xf numFmtId="0" fontId="34" fillId="0" borderId="46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/>
    </xf>
    <xf numFmtId="0" fontId="0" fillId="0" borderId="24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left" vertical="center" wrapText="1"/>
    </xf>
    <xf numFmtId="0" fontId="17" fillId="9" borderId="16" xfId="0" applyFont="1" applyFill="1" applyBorder="1" applyAlignment="1" applyProtection="1">
      <alignment horizontal="center" vertical="center"/>
      <protection locked="0"/>
    </xf>
    <xf numFmtId="0" fontId="17" fillId="9" borderId="0" xfId="0" applyFont="1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2">
    <cellStyle name="Normal" xfId="0" builtinId="0"/>
    <cellStyle name="Normal 2" xfId="1"/>
  </cellStyles>
  <dxfs count="18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ont>
        <color rgb="FFFFFF00"/>
      </font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A10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104775</xdr:rowOff>
    </xdr:from>
    <xdr:to>
      <xdr:col>3</xdr:col>
      <xdr:colOff>876300</xdr:colOff>
      <xdr:row>0</xdr:row>
      <xdr:rowOff>342900</xdr:rowOff>
    </xdr:to>
    <xdr:sp macro="" textlink="">
      <xdr:nvSpPr>
        <xdr:cNvPr id="2" name="Flecha derecha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0800000">
          <a:off x="3095625" y="104775"/>
          <a:ext cx="647700" cy="238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104775</xdr:rowOff>
    </xdr:from>
    <xdr:to>
      <xdr:col>3</xdr:col>
      <xdr:colOff>876300</xdr:colOff>
      <xdr:row>0</xdr:row>
      <xdr:rowOff>342900</xdr:rowOff>
    </xdr:to>
    <xdr:sp macro="" textlink="">
      <xdr:nvSpPr>
        <xdr:cNvPr id="2" name="Flecha derecha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rot="10800000">
          <a:off x="3200400" y="104775"/>
          <a:ext cx="647700" cy="238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228600</xdr:colOff>
      <xdr:row>0</xdr:row>
      <xdr:rowOff>104775</xdr:rowOff>
    </xdr:from>
    <xdr:to>
      <xdr:col>3</xdr:col>
      <xdr:colOff>876300</xdr:colOff>
      <xdr:row>0</xdr:row>
      <xdr:rowOff>342900</xdr:rowOff>
    </xdr:to>
    <xdr:sp macro="" textlink="">
      <xdr:nvSpPr>
        <xdr:cNvPr id="2" name="Flecha derecha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 rot="10800000">
          <a:off x="3200400" y="104775"/>
          <a:ext cx="647700" cy="238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1729740</xdr:colOff>
      <xdr:row>5</xdr:row>
      <xdr:rowOff>68580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5120640" y="8305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2</xdr:col>
      <xdr:colOff>942976</xdr:colOff>
      <xdr:row>14</xdr:row>
      <xdr:rowOff>66675</xdr:rowOff>
    </xdr:from>
    <xdr:to>
      <xdr:col>6</xdr:col>
      <xdr:colOff>438151</xdr:colOff>
      <xdr:row>23</xdr:row>
      <xdr:rowOff>0</xdr:rowOff>
    </xdr:to>
    <xdr:sp macro="" textlink="">
      <xdr:nvSpPr>
        <xdr:cNvPr id="3" name="Speech Bubble: Rectangl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3276601" y="3667125"/>
          <a:ext cx="2905125" cy="1838325"/>
        </a:xfrm>
        <a:prstGeom prst="wedgeRectCallout">
          <a:avLst>
            <a:gd name="adj1" fmla="val -67157"/>
            <a:gd name="adj2" fmla="val -141055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900"/>
            <a:t>Modifica éstos datos de requisitos  como quieras.</a:t>
          </a:r>
        </a:p>
        <a:p>
          <a:pPr algn="l"/>
          <a:endParaRPr lang="es-ES" sz="900"/>
        </a:p>
        <a:p>
          <a:pPr algn="l"/>
          <a:r>
            <a:rPr lang="es-ES" sz="900"/>
            <a:t>El límite de calificación de riesgo es el puntaje de riesgo mínimo que desencadenaría un plan de mitigación OBLIGATORIO. </a:t>
          </a:r>
        </a:p>
        <a:p>
          <a:pPr algn="l"/>
          <a:endParaRPr lang="es-ES" sz="900"/>
        </a:p>
        <a:p>
          <a:pPr algn="l"/>
          <a:r>
            <a:rPr lang="es-ES" sz="900"/>
            <a:t>El Límite de Consideración de Riesgo es un puntaje que desencadenaría un plan de mitigación SUGERIDO.</a:t>
          </a:r>
        </a:p>
        <a:p>
          <a:pPr algn="l"/>
          <a:endParaRPr lang="es-ES" sz="900"/>
        </a:p>
        <a:p>
          <a:pPr algn="l"/>
          <a:r>
            <a:rPr lang="es-ES" sz="900"/>
            <a:t>El Límite de Calificación de Oportunidad es la puntuación mínima que requeriría un "plan de búsqueda de oportunidades" obligatorio.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590550</xdr:colOff>
      <xdr:row>16</xdr:row>
      <xdr:rowOff>180975</xdr:rowOff>
    </xdr:from>
    <xdr:to>
      <xdr:col>7</xdr:col>
      <xdr:colOff>104775</xdr:colOff>
      <xdr:row>22</xdr:row>
      <xdr:rowOff>180975</xdr:rowOff>
    </xdr:to>
    <xdr:sp macro="" textlink="">
      <xdr:nvSpPr>
        <xdr:cNvPr id="4" name="Speech Bubble: Rectangl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6334125" y="4162425"/>
          <a:ext cx="2771775" cy="1333500"/>
        </a:xfrm>
        <a:prstGeom prst="wedgeRectCallout">
          <a:avLst>
            <a:gd name="adj1" fmla="val 74778"/>
            <a:gd name="adj2" fmla="val -132956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ES" sz="900"/>
            <a:t>Personaliza</a:t>
          </a:r>
          <a:r>
            <a:rPr lang="es-ES" sz="900" baseline="0"/>
            <a:t> t</a:t>
          </a:r>
          <a:r>
            <a:rPr lang="es-ES" sz="900"/>
            <a:t>u lista de procesos internos aquí. </a:t>
          </a:r>
        </a:p>
        <a:p>
          <a:pPr algn="l"/>
          <a:r>
            <a:rPr lang="es-ES" sz="900"/>
            <a:t>Puedes agregar tantos como desees,  las listas desplegables en las otras hojas de cálculo se auto-rellenan en consecuencia.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942975</xdr:colOff>
      <xdr:row>22</xdr:row>
      <xdr:rowOff>180975</xdr:rowOff>
    </xdr:from>
    <xdr:to>
      <xdr:col>7</xdr:col>
      <xdr:colOff>104775</xdr:colOff>
      <xdr:row>25</xdr:row>
      <xdr:rowOff>28575</xdr:rowOff>
    </xdr:to>
    <xdr:sp macro="" textlink="">
      <xdr:nvSpPr>
        <xdr:cNvPr id="5" name="Speech Bubble: Rectangl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>
          <a:off x="3276600" y="5495925"/>
          <a:ext cx="5829300" cy="419100"/>
        </a:xfrm>
        <a:prstGeom prst="wedgeRectCallout">
          <a:avLst>
            <a:gd name="adj1" fmla="val -59210"/>
            <a:gd name="adj2" fmla="val -45390"/>
          </a:avLst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s-ES" sz="900"/>
            <a:t>Esta área proporciona algunos datos sencillos sobre riesgos y oportunidades que puedes incorporar en la revisión por la dirección.</a:t>
          </a:r>
          <a:endParaRPr lang="en-US" sz="9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opLeftCell="B1" zoomScaleNormal="100" workbookViewId="0">
      <selection activeCell="C5" sqref="C5"/>
    </sheetView>
  </sheetViews>
  <sheetFormatPr baseColWidth="10" defaultRowHeight="15" x14ac:dyDescent="0.25"/>
  <cols>
    <col min="1" max="1" width="6.42578125" style="10" customWidth="1"/>
    <col min="2" max="2" width="76.85546875" style="10" customWidth="1"/>
    <col min="3" max="3" width="87.42578125" style="10" customWidth="1"/>
    <col min="4" max="256" width="11.42578125" style="10"/>
    <col min="257" max="257" width="6.42578125" style="10" customWidth="1"/>
    <col min="258" max="259" width="100.7109375" style="10" customWidth="1"/>
    <col min="260" max="512" width="11.42578125" style="10"/>
    <col min="513" max="513" width="6.42578125" style="10" customWidth="1"/>
    <col min="514" max="515" width="100.7109375" style="10" customWidth="1"/>
    <col min="516" max="768" width="11.42578125" style="10"/>
    <col min="769" max="769" width="6.42578125" style="10" customWidth="1"/>
    <col min="770" max="771" width="100.7109375" style="10" customWidth="1"/>
    <col min="772" max="1024" width="11.42578125" style="10"/>
    <col min="1025" max="1025" width="6.42578125" style="10" customWidth="1"/>
    <col min="1026" max="1027" width="100.7109375" style="10" customWidth="1"/>
    <col min="1028" max="1280" width="11.42578125" style="10"/>
    <col min="1281" max="1281" width="6.42578125" style="10" customWidth="1"/>
    <col min="1282" max="1283" width="100.7109375" style="10" customWidth="1"/>
    <col min="1284" max="1536" width="11.42578125" style="10"/>
    <col min="1537" max="1537" width="6.42578125" style="10" customWidth="1"/>
    <col min="1538" max="1539" width="100.7109375" style="10" customWidth="1"/>
    <col min="1540" max="1792" width="11.42578125" style="10"/>
    <col min="1793" max="1793" width="6.42578125" style="10" customWidth="1"/>
    <col min="1794" max="1795" width="100.7109375" style="10" customWidth="1"/>
    <col min="1796" max="2048" width="11.42578125" style="10"/>
    <col min="2049" max="2049" width="6.42578125" style="10" customWidth="1"/>
    <col min="2050" max="2051" width="100.7109375" style="10" customWidth="1"/>
    <col min="2052" max="2304" width="11.42578125" style="10"/>
    <col min="2305" max="2305" width="6.42578125" style="10" customWidth="1"/>
    <col min="2306" max="2307" width="100.7109375" style="10" customWidth="1"/>
    <col min="2308" max="2560" width="11.42578125" style="10"/>
    <col min="2561" max="2561" width="6.42578125" style="10" customWidth="1"/>
    <col min="2562" max="2563" width="100.7109375" style="10" customWidth="1"/>
    <col min="2564" max="2816" width="11.42578125" style="10"/>
    <col min="2817" max="2817" width="6.42578125" style="10" customWidth="1"/>
    <col min="2818" max="2819" width="100.7109375" style="10" customWidth="1"/>
    <col min="2820" max="3072" width="11.42578125" style="10"/>
    <col min="3073" max="3073" width="6.42578125" style="10" customWidth="1"/>
    <col min="3074" max="3075" width="100.7109375" style="10" customWidth="1"/>
    <col min="3076" max="3328" width="11.42578125" style="10"/>
    <col min="3329" max="3329" width="6.42578125" style="10" customWidth="1"/>
    <col min="3330" max="3331" width="100.7109375" style="10" customWidth="1"/>
    <col min="3332" max="3584" width="11.42578125" style="10"/>
    <col min="3585" max="3585" width="6.42578125" style="10" customWidth="1"/>
    <col min="3586" max="3587" width="100.7109375" style="10" customWidth="1"/>
    <col min="3588" max="3840" width="11.42578125" style="10"/>
    <col min="3841" max="3841" width="6.42578125" style="10" customWidth="1"/>
    <col min="3842" max="3843" width="100.7109375" style="10" customWidth="1"/>
    <col min="3844" max="4096" width="11.42578125" style="10"/>
    <col min="4097" max="4097" width="6.42578125" style="10" customWidth="1"/>
    <col min="4098" max="4099" width="100.7109375" style="10" customWidth="1"/>
    <col min="4100" max="4352" width="11.42578125" style="10"/>
    <col min="4353" max="4353" width="6.42578125" style="10" customWidth="1"/>
    <col min="4354" max="4355" width="100.7109375" style="10" customWidth="1"/>
    <col min="4356" max="4608" width="11.42578125" style="10"/>
    <col min="4609" max="4609" width="6.42578125" style="10" customWidth="1"/>
    <col min="4610" max="4611" width="100.7109375" style="10" customWidth="1"/>
    <col min="4612" max="4864" width="11.42578125" style="10"/>
    <col min="4865" max="4865" width="6.42578125" style="10" customWidth="1"/>
    <col min="4866" max="4867" width="100.7109375" style="10" customWidth="1"/>
    <col min="4868" max="5120" width="11.42578125" style="10"/>
    <col min="5121" max="5121" width="6.42578125" style="10" customWidth="1"/>
    <col min="5122" max="5123" width="100.7109375" style="10" customWidth="1"/>
    <col min="5124" max="5376" width="11.42578125" style="10"/>
    <col min="5377" max="5377" width="6.42578125" style="10" customWidth="1"/>
    <col min="5378" max="5379" width="100.7109375" style="10" customWidth="1"/>
    <col min="5380" max="5632" width="11.42578125" style="10"/>
    <col min="5633" max="5633" width="6.42578125" style="10" customWidth="1"/>
    <col min="5634" max="5635" width="100.7109375" style="10" customWidth="1"/>
    <col min="5636" max="5888" width="11.42578125" style="10"/>
    <col min="5889" max="5889" width="6.42578125" style="10" customWidth="1"/>
    <col min="5890" max="5891" width="100.7109375" style="10" customWidth="1"/>
    <col min="5892" max="6144" width="11.42578125" style="10"/>
    <col min="6145" max="6145" width="6.42578125" style="10" customWidth="1"/>
    <col min="6146" max="6147" width="100.7109375" style="10" customWidth="1"/>
    <col min="6148" max="6400" width="11.42578125" style="10"/>
    <col min="6401" max="6401" width="6.42578125" style="10" customWidth="1"/>
    <col min="6402" max="6403" width="100.7109375" style="10" customWidth="1"/>
    <col min="6404" max="6656" width="11.42578125" style="10"/>
    <col min="6657" max="6657" width="6.42578125" style="10" customWidth="1"/>
    <col min="6658" max="6659" width="100.7109375" style="10" customWidth="1"/>
    <col min="6660" max="6912" width="11.42578125" style="10"/>
    <col min="6913" max="6913" width="6.42578125" style="10" customWidth="1"/>
    <col min="6914" max="6915" width="100.7109375" style="10" customWidth="1"/>
    <col min="6916" max="7168" width="11.42578125" style="10"/>
    <col min="7169" max="7169" width="6.42578125" style="10" customWidth="1"/>
    <col min="7170" max="7171" width="100.7109375" style="10" customWidth="1"/>
    <col min="7172" max="7424" width="11.42578125" style="10"/>
    <col min="7425" max="7425" width="6.42578125" style="10" customWidth="1"/>
    <col min="7426" max="7427" width="100.7109375" style="10" customWidth="1"/>
    <col min="7428" max="7680" width="11.42578125" style="10"/>
    <col min="7681" max="7681" width="6.42578125" style="10" customWidth="1"/>
    <col min="7682" max="7683" width="100.7109375" style="10" customWidth="1"/>
    <col min="7684" max="7936" width="11.42578125" style="10"/>
    <col min="7937" max="7937" width="6.42578125" style="10" customWidth="1"/>
    <col min="7938" max="7939" width="100.7109375" style="10" customWidth="1"/>
    <col min="7940" max="8192" width="11.42578125" style="10"/>
    <col min="8193" max="8193" width="6.42578125" style="10" customWidth="1"/>
    <col min="8194" max="8195" width="100.7109375" style="10" customWidth="1"/>
    <col min="8196" max="8448" width="11.42578125" style="10"/>
    <col min="8449" max="8449" width="6.42578125" style="10" customWidth="1"/>
    <col min="8450" max="8451" width="100.7109375" style="10" customWidth="1"/>
    <col min="8452" max="8704" width="11.42578125" style="10"/>
    <col min="8705" max="8705" width="6.42578125" style="10" customWidth="1"/>
    <col min="8706" max="8707" width="100.7109375" style="10" customWidth="1"/>
    <col min="8708" max="8960" width="11.42578125" style="10"/>
    <col min="8961" max="8961" width="6.42578125" style="10" customWidth="1"/>
    <col min="8962" max="8963" width="100.7109375" style="10" customWidth="1"/>
    <col min="8964" max="9216" width="11.42578125" style="10"/>
    <col min="9217" max="9217" width="6.42578125" style="10" customWidth="1"/>
    <col min="9218" max="9219" width="100.7109375" style="10" customWidth="1"/>
    <col min="9220" max="9472" width="11.42578125" style="10"/>
    <col min="9473" max="9473" width="6.42578125" style="10" customWidth="1"/>
    <col min="9474" max="9475" width="100.7109375" style="10" customWidth="1"/>
    <col min="9476" max="9728" width="11.42578125" style="10"/>
    <col min="9729" max="9729" width="6.42578125" style="10" customWidth="1"/>
    <col min="9730" max="9731" width="100.7109375" style="10" customWidth="1"/>
    <col min="9732" max="9984" width="11.42578125" style="10"/>
    <col min="9985" max="9985" width="6.42578125" style="10" customWidth="1"/>
    <col min="9986" max="9987" width="100.7109375" style="10" customWidth="1"/>
    <col min="9988" max="10240" width="11.42578125" style="10"/>
    <col min="10241" max="10241" width="6.42578125" style="10" customWidth="1"/>
    <col min="10242" max="10243" width="100.7109375" style="10" customWidth="1"/>
    <col min="10244" max="10496" width="11.42578125" style="10"/>
    <col min="10497" max="10497" width="6.42578125" style="10" customWidth="1"/>
    <col min="10498" max="10499" width="100.7109375" style="10" customWidth="1"/>
    <col min="10500" max="10752" width="11.42578125" style="10"/>
    <col min="10753" max="10753" width="6.42578125" style="10" customWidth="1"/>
    <col min="10754" max="10755" width="100.7109375" style="10" customWidth="1"/>
    <col min="10756" max="11008" width="11.42578125" style="10"/>
    <col min="11009" max="11009" width="6.42578125" style="10" customWidth="1"/>
    <col min="11010" max="11011" width="100.7109375" style="10" customWidth="1"/>
    <col min="11012" max="11264" width="11.42578125" style="10"/>
    <col min="11265" max="11265" width="6.42578125" style="10" customWidth="1"/>
    <col min="11266" max="11267" width="100.7109375" style="10" customWidth="1"/>
    <col min="11268" max="11520" width="11.42578125" style="10"/>
    <col min="11521" max="11521" width="6.42578125" style="10" customWidth="1"/>
    <col min="11522" max="11523" width="100.7109375" style="10" customWidth="1"/>
    <col min="11524" max="11776" width="11.42578125" style="10"/>
    <col min="11777" max="11777" width="6.42578125" style="10" customWidth="1"/>
    <col min="11778" max="11779" width="100.7109375" style="10" customWidth="1"/>
    <col min="11780" max="12032" width="11.42578125" style="10"/>
    <col min="12033" max="12033" width="6.42578125" style="10" customWidth="1"/>
    <col min="12034" max="12035" width="100.7109375" style="10" customWidth="1"/>
    <col min="12036" max="12288" width="11.42578125" style="10"/>
    <col min="12289" max="12289" width="6.42578125" style="10" customWidth="1"/>
    <col min="12290" max="12291" width="100.7109375" style="10" customWidth="1"/>
    <col min="12292" max="12544" width="11.42578125" style="10"/>
    <col min="12545" max="12545" width="6.42578125" style="10" customWidth="1"/>
    <col min="12546" max="12547" width="100.7109375" style="10" customWidth="1"/>
    <col min="12548" max="12800" width="11.42578125" style="10"/>
    <col min="12801" max="12801" width="6.42578125" style="10" customWidth="1"/>
    <col min="12802" max="12803" width="100.7109375" style="10" customWidth="1"/>
    <col min="12804" max="13056" width="11.42578125" style="10"/>
    <col min="13057" max="13057" width="6.42578125" style="10" customWidth="1"/>
    <col min="13058" max="13059" width="100.7109375" style="10" customWidth="1"/>
    <col min="13060" max="13312" width="11.42578125" style="10"/>
    <col min="13313" max="13313" width="6.42578125" style="10" customWidth="1"/>
    <col min="13314" max="13315" width="100.7109375" style="10" customWidth="1"/>
    <col min="13316" max="13568" width="11.42578125" style="10"/>
    <col min="13569" max="13569" width="6.42578125" style="10" customWidth="1"/>
    <col min="13570" max="13571" width="100.7109375" style="10" customWidth="1"/>
    <col min="13572" max="13824" width="11.42578125" style="10"/>
    <col min="13825" max="13825" width="6.42578125" style="10" customWidth="1"/>
    <col min="13826" max="13827" width="100.7109375" style="10" customWidth="1"/>
    <col min="13828" max="14080" width="11.42578125" style="10"/>
    <col min="14081" max="14081" width="6.42578125" style="10" customWidth="1"/>
    <col min="14082" max="14083" width="100.7109375" style="10" customWidth="1"/>
    <col min="14084" max="14336" width="11.42578125" style="10"/>
    <col min="14337" max="14337" width="6.42578125" style="10" customWidth="1"/>
    <col min="14338" max="14339" width="100.7109375" style="10" customWidth="1"/>
    <col min="14340" max="14592" width="11.42578125" style="10"/>
    <col min="14593" max="14593" width="6.42578125" style="10" customWidth="1"/>
    <col min="14594" max="14595" width="100.7109375" style="10" customWidth="1"/>
    <col min="14596" max="14848" width="11.42578125" style="10"/>
    <col min="14849" max="14849" width="6.42578125" style="10" customWidth="1"/>
    <col min="14850" max="14851" width="100.7109375" style="10" customWidth="1"/>
    <col min="14852" max="15104" width="11.42578125" style="10"/>
    <col min="15105" max="15105" width="6.42578125" style="10" customWidth="1"/>
    <col min="15106" max="15107" width="100.7109375" style="10" customWidth="1"/>
    <col min="15108" max="15360" width="11.42578125" style="10"/>
    <col min="15361" max="15361" width="6.42578125" style="10" customWidth="1"/>
    <col min="15362" max="15363" width="100.7109375" style="10" customWidth="1"/>
    <col min="15364" max="15616" width="11.42578125" style="10"/>
    <col min="15617" max="15617" width="6.42578125" style="10" customWidth="1"/>
    <col min="15618" max="15619" width="100.7109375" style="10" customWidth="1"/>
    <col min="15620" max="15872" width="11.42578125" style="10"/>
    <col min="15873" max="15873" width="6.42578125" style="10" customWidth="1"/>
    <col min="15874" max="15875" width="100.7109375" style="10" customWidth="1"/>
    <col min="15876" max="16128" width="11.42578125" style="10"/>
    <col min="16129" max="16129" width="6.42578125" style="10" customWidth="1"/>
    <col min="16130" max="16131" width="100.7109375" style="10" customWidth="1"/>
    <col min="16132" max="16384" width="11.42578125" style="10"/>
  </cols>
  <sheetData>
    <row r="1" spans="1:3" ht="15.75" x14ac:dyDescent="0.25">
      <c r="B1" s="11" t="s">
        <v>79</v>
      </c>
      <c r="C1" s="11" t="s">
        <v>80</v>
      </c>
    </row>
    <row r="2" spans="1:3" ht="15.75" x14ac:dyDescent="0.25">
      <c r="A2" s="99" t="s">
        <v>81</v>
      </c>
      <c r="B2" s="12" t="s">
        <v>82</v>
      </c>
      <c r="C2" s="12" t="s">
        <v>83</v>
      </c>
    </row>
    <row r="3" spans="1:3" x14ac:dyDescent="0.25">
      <c r="A3" s="99"/>
      <c r="B3" s="13" t="s">
        <v>157</v>
      </c>
      <c r="C3" s="13" t="s">
        <v>182</v>
      </c>
    </row>
    <row r="4" spans="1:3" x14ac:dyDescent="0.25">
      <c r="A4" s="99"/>
      <c r="B4" s="14" t="s">
        <v>158</v>
      </c>
      <c r="C4" s="13" t="s">
        <v>183</v>
      </c>
    </row>
    <row r="5" spans="1:3" x14ac:dyDescent="0.25">
      <c r="A5" s="99"/>
      <c r="B5" s="13" t="s">
        <v>159</v>
      </c>
      <c r="C5" s="13" t="s">
        <v>202</v>
      </c>
    </row>
    <row r="6" spans="1:3" x14ac:dyDescent="0.25">
      <c r="A6" s="99"/>
      <c r="B6" s="13" t="s">
        <v>160</v>
      </c>
      <c r="C6" s="13" t="s">
        <v>167</v>
      </c>
    </row>
    <row r="7" spans="1:3" x14ac:dyDescent="0.25">
      <c r="A7" s="99"/>
      <c r="B7" s="15" t="s">
        <v>162</v>
      </c>
      <c r="C7" s="13" t="s">
        <v>184</v>
      </c>
    </row>
    <row r="8" spans="1:3" x14ac:dyDescent="0.25">
      <c r="A8" s="99"/>
      <c r="B8" s="13"/>
      <c r="C8" s="13" t="s">
        <v>180</v>
      </c>
    </row>
    <row r="9" spans="1:3" x14ac:dyDescent="0.25">
      <c r="A9" s="99"/>
      <c r="B9" s="13"/>
      <c r="C9" s="13"/>
    </row>
    <row r="10" spans="1:3" ht="15.75" x14ac:dyDescent="0.25">
      <c r="A10" s="100" t="s">
        <v>84</v>
      </c>
      <c r="B10" s="12" t="s">
        <v>85</v>
      </c>
      <c r="C10" s="12" t="s">
        <v>86</v>
      </c>
    </row>
    <row r="11" spans="1:3" x14ac:dyDescent="0.25">
      <c r="A11" s="101"/>
      <c r="B11" s="13" t="s">
        <v>161</v>
      </c>
      <c r="C11" s="13" t="s">
        <v>87</v>
      </c>
    </row>
    <row r="12" spans="1:3" ht="45" x14ac:dyDescent="0.25">
      <c r="A12" s="101"/>
      <c r="B12" s="92" t="s">
        <v>190</v>
      </c>
      <c r="C12" s="13" t="s">
        <v>88</v>
      </c>
    </row>
    <row r="13" spans="1:3" x14ac:dyDescent="0.25">
      <c r="A13" s="101"/>
      <c r="B13" s="92" t="s">
        <v>181</v>
      </c>
      <c r="C13" s="13" t="s">
        <v>89</v>
      </c>
    </row>
    <row r="14" spans="1:3" x14ac:dyDescent="0.25">
      <c r="A14" s="101"/>
      <c r="B14" s="13"/>
      <c r="C14" s="13" t="s">
        <v>90</v>
      </c>
    </row>
    <row r="15" spans="1:3" x14ac:dyDescent="0.25">
      <c r="A15" s="101"/>
      <c r="B15" s="13"/>
      <c r="C15" s="13" t="s">
        <v>117</v>
      </c>
    </row>
    <row r="16" spans="1:3" x14ac:dyDescent="0.25">
      <c r="A16" s="101"/>
      <c r="B16" s="13"/>
      <c r="C16" s="13" t="s">
        <v>118</v>
      </c>
    </row>
    <row r="17" spans="1:3" x14ac:dyDescent="0.25">
      <c r="A17" s="101"/>
      <c r="B17" s="13"/>
      <c r="C17" s="13"/>
    </row>
    <row r="29" spans="1:3" x14ac:dyDescent="0.25">
      <c r="C29" s="10" t="s">
        <v>116</v>
      </c>
    </row>
  </sheetData>
  <mergeCells count="2">
    <mergeCell ref="A2:A9"/>
    <mergeCell ref="A10:A17"/>
  </mergeCells>
  <printOptions horizontalCentered="1" verticalCentered="1"/>
  <pageMargins left="0.27559055118110237" right="0.11811023622047245" top="0.39370078740157483" bottom="0.15748031496062992" header="0.11811023622047245" footer="0.31496062992125984"/>
  <pageSetup paperSize="9" scale="84" orientation="landscape" horizontalDpi="300" verticalDpi="300" r:id="rId1"/>
  <headerFooter>
    <oddFooter>&amp;RR-10-1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showGridLines="0" zoomScaleNormal="100" workbookViewId="0">
      <selection activeCell="F1" sqref="F1"/>
    </sheetView>
  </sheetViews>
  <sheetFormatPr baseColWidth="10" defaultColWidth="9.140625" defaultRowHeight="15" x14ac:dyDescent="0.25"/>
  <cols>
    <col min="1" max="1" width="16" style="34" customWidth="1"/>
    <col min="2" max="2" width="9.140625" style="34" customWidth="1"/>
    <col min="3" max="3" width="26" style="34" customWidth="1"/>
    <col min="4" max="4" width="39.140625" style="34" customWidth="1"/>
    <col min="5" max="5" width="32.5703125" style="34" customWidth="1"/>
    <col min="6" max="6" width="16.7109375" style="34" customWidth="1"/>
    <col min="7" max="16384" width="9.140625" style="34"/>
  </cols>
  <sheetData>
    <row r="1" spans="1:6" s="35" customFormat="1" ht="30" x14ac:dyDescent="0.25">
      <c r="A1" s="7" t="s">
        <v>62</v>
      </c>
      <c r="B1" s="7" t="s">
        <v>0</v>
      </c>
      <c r="C1" s="7" t="s">
        <v>63</v>
      </c>
      <c r="D1" s="7" t="s">
        <v>120</v>
      </c>
      <c r="E1" s="7" t="s">
        <v>238</v>
      </c>
      <c r="F1" s="7" t="s">
        <v>239</v>
      </c>
    </row>
    <row r="2" spans="1:6" ht="60" x14ac:dyDescent="0.25">
      <c r="A2" s="8" t="s">
        <v>64</v>
      </c>
      <c r="B2" s="8" t="s">
        <v>39</v>
      </c>
      <c r="C2" s="8" t="s">
        <v>91</v>
      </c>
      <c r="D2" s="9" t="s">
        <v>177</v>
      </c>
      <c r="E2" s="9" t="s">
        <v>75</v>
      </c>
      <c r="F2" s="8" t="s">
        <v>35</v>
      </c>
    </row>
    <row r="3" spans="1:6" ht="48" x14ac:dyDescent="0.25">
      <c r="A3" s="8" t="s">
        <v>4</v>
      </c>
      <c r="B3" s="8" t="s">
        <v>40</v>
      </c>
      <c r="C3" s="8" t="s">
        <v>76</v>
      </c>
      <c r="D3" s="9" t="s">
        <v>166</v>
      </c>
      <c r="E3" s="9" t="s">
        <v>77</v>
      </c>
      <c r="F3" s="8" t="s">
        <v>35</v>
      </c>
    </row>
    <row r="4" spans="1:6" ht="60" x14ac:dyDescent="0.25">
      <c r="A4" s="8" t="s">
        <v>119</v>
      </c>
      <c r="B4" s="8" t="s">
        <v>39</v>
      </c>
      <c r="C4" s="8" t="s">
        <v>7</v>
      </c>
      <c r="D4" s="9" t="s">
        <v>78</v>
      </c>
      <c r="E4" s="9" t="s">
        <v>65</v>
      </c>
      <c r="F4" s="8" t="s">
        <v>35</v>
      </c>
    </row>
    <row r="5" spans="1:6" ht="36" x14ac:dyDescent="0.25">
      <c r="A5" s="8" t="s">
        <v>5</v>
      </c>
      <c r="B5" s="8" t="s">
        <v>39</v>
      </c>
      <c r="C5" s="8" t="s">
        <v>6</v>
      </c>
      <c r="D5" s="9" t="s">
        <v>66</v>
      </c>
      <c r="E5" s="9" t="s">
        <v>67</v>
      </c>
      <c r="F5" s="8" t="s">
        <v>36</v>
      </c>
    </row>
    <row r="6" spans="1:6" ht="36" x14ac:dyDescent="0.25">
      <c r="A6" s="8" t="s">
        <v>68</v>
      </c>
      <c r="B6" s="8" t="s">
        <v>39</v>
      </c>
      <c r="C6" s="8" t="s">
        <v>69</v>
      </c>
      <c r="D6" s="9" t="s">
        <v>70</v>
      </c>
      <c r="E6" s="9" t="s">
        <v>71</v>
      </c>
      <c r="F6" s="8" t="s">
        <v>36</v>
      </c>
    </row>
    <row r="7" spans="1:6" x14ac:dyDescent="0.25">
      <c r="A7" s="36"/>
      <c r="B7" s="36"/>
      <c r="C7" s="36"/>
      <c r="D7" s="36"/>
      <c r="E7" s="36"/>
    </row>
    <row r="8" spans="1:6" x14ac:dyDescent="0.25">
      <c r="A8" s="1"/>
      <c r="B8" s="1"/>
      <c r="C8" s="1"/>
      <c r="D8" s="1"/>
      <c r="E8" s="1"/>
    </row>
    <row r="9" spans="1:6" x14ac:dyDescent="0.25">
      <c r="B9" s="1"/>
      <c r="D9" s="1"/>
      <c r="E9" s="1"/>
    </row>
    <row r="10" spans="1:6" x14ac:dyDescent="0.25">
      <c r="A10" s="1"/>
      <c r="B10" s="1"/>
      <c r="C10" s="1"/>
      <c r="D10" s="1"/>
      <c r="E10" s="1"/>
    </row>
    <row r="11" spans="1:6" x14ac:dyDescent="0.25">
      <c r="A11" s="1"/>
      <c r="B11" s="1"/>
      <c r="C11" s="1"/>
      <c r="D11" s="1"/>
      <c r="E11" s="1"/>
    </row>
    <row r="12" spans="1:6" x14ac:dyDescent="0.25">
      <c r="A12" s="1"/>
      <c r="B12" s="1"/>
      <c r="C12" s="1"/>
      <c r="D12" s="1"/>
      <c r="E12" s="1"/>
    </row>
    <row r="13" spans="1:6" x14ac:dyDescent="0.25">
      <c r="A13" s="1"/>
      <c r="B13" s="1"/>
      <c r="C13" s="1"/>
      <c r="D13" s="1"/>
      <c r="E13" s="1"/>
    </row>
    <row r="14" spans="1:6" x14ac:dyDescent="0.25">
      <c r="A14" s="1"/>
      <c r="B14" s="1"/>
      <c r="C14" s="1"/>
      <c r="D14" s="1"/>
      <c r="E14" s="1"/>
    </row>
    <row r="15" spans="1:6" x14ac:dyDescent="0.25">
      <c r="B15" s="1"/>
      <c r="D15" s="1"/>
      <c r="E15" s="1"/>
    </row>
    <row r="16" spans="1:6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</row>
    <row r="39" spans="1:5" x14ac:dyDescent="0.25">
      <c r="A39" s="1"/>
      <c r="B39" s="1"/>
      <c r="C39" s="1"/>
    </row>
    <row r="40" spans="1:5" x14ac:dyDescent="0.25">
      <c r="A40" s="1"/>
      <c r="B40" s="1"/>
      <c r="C40" s="1"/>
    </row>
    <row r="41" spans="1:5" x14ac:dyDescent="0.25">
      <c r="A41" s="1"/>
      <c r="B41" s="1"/>
      <c r="C41" s="1"/>
    </row>
    <row r="42" spans="1:5" x14ac:dyDescent="0.25">
      <c r="A42" s="1"/>
      <c r="B42" s="1"/>
      <c r="C42" s="1"/>
    </row>
    <row r="43" spans="1:5" x14ac:dyDescent="0.25">
      <c r="A43" s="1"/>
      <c r="B43" s="1"/>
      <c r="C43" s="1"/>
    </row>
    <row r="44" spans="1:5" x14ac:dyDescent="0.25">
      <c r="A44" s="1"/>
      <c r="B44" s="1"/>
      <c r="C44" s="1"/>
    </row>
    <row r="45" spans="1:5" x14ac:dyDescent="0.25">
      <c r="A45" s="1"/>
      <c r="B45" s="1"/>
      <c r="C45" s="1"/>
    </row>
    <row r="46" spans="1:5" x14ac:dyDescent="0.25">
      <c r="A46" s="1"/>
      <c r="B46" s="1"/>
      <c r="C46" s="1"/>
    </row>
    <row r="47" spans="1:5" x14ac:dyDescent="0.25">
      <c r="A47" s="1"/>
      <c r="B47" s="1"/>
      <c r="C47" s="1"/>
    </row>
    <row r="48" spans="1:5" x14ac:dyDescent="0.25">
      <c r="A48" s="1"/>
      <c r="B48" s="1"/>
      <c r="C48" s="1"/>
    </row>
    <row r="49" spans="1:3" x14ac:dyDescent="0.25">
      <c r="A49" s="1"/>
      <c r="B49" s="1"/>
      <c r="C49" s="1"/>
    </row>
    <row r="50" spans="1:3" x14ac:dyDescent="0.25">
      <c r="A50" s="1"/>
      <c r="B50" s="1"/>
      <c r="C50" s="1"/>
    </row>
    <row r="51" spans="1:3" x14ac:dyDescent="0.25">
      <c r="A51" s="1"/>
      <c r="B51" s="1"/>
      <c r="C51" s="1"/>
    </row>
    <row r="52" spans="1:3" x14ac:dyDescent="0.25">
      <c r="A52" s="1"/>
      <c r="B52" s="1"/>
      <c r="C52" s="1"/>
    </row>
    <row r="53" spans="1:3" x14ac:dyDescent="0.25">
      <c r="A53" s="1"/>
      <c r="B53" s="1"/>
      <c r="C53" s="1"/>
    </row>
    <row r="54" spans="1:3" x14ac:dyDescent="0.25">
      <c r="A54" s="1"/>
      <c r="B54" s="1"/>
      <c r="C54" s="1"/>
    </row>
    <row r="55" spans="1:3" x14ac:dyDescent="0.25">
      <c r="A55" s="1"/>
      <c r="B55" s="1"/>
      <c r="C55" s="1"/>
    </row>
    <row r="56" spans="1:3" x14ac:dyDescent="0.25">
      <c r="A56" s="1"/>
      <c r="B56" s="1"/>
      <c r="C56" s="1"/>
    </row>
    <row r="57" spans="1:3" x14ac:dyDescent="0.25">
      <c r="A57" s="1"/>
      <c r="B57" s="1"/>
      <c r="C57" s="1"/>
    </row>
    <row r="58" spans="1:3" x14ac:dyDescent="0.25">
      <c r="A58" s="1"/>
      <c r="B58" s="1"/>
      <c r="C58" s="1"/>
    </row>
    <row r="59" spans="1:3" x14ac:dyDescent="0.25">
      <c r="A59" s="1"/>
      <c r="B59" s="1"/>
      <c r="C59" s="1"/>
    </row>
    <row r="60" spans="1:3" x14ac:dyDescent="0.25">
      <c r="A60" s="1"/>
      <c r="B60" s="1"/>
      <c r="C60" s="1"/>
    </row>
    <row r="61" spans="1:3" x14ac:dyDescent="0.25">
      <c r="A61" s="1"/>
      <c r="B61" s="1"/>
      <c r="C61" s="1"/>
    </row>
    <row r="62" spans="1:3" x14ac:dyDescent="0.25">
      <c r="A62" s="1"/>
      <c r="B62" s="1"/>
      <c r="C62" s="1"/>
    </row>
    <row r="63" spans="1:3" x14ac:dyDescent="0.25">
      <c r="A63" s="1"/>
      <c r="B63" s="1"/>
      <c r="C63" s="1"/>
    </row>
    <row r="64" spans="1:3" x14ac:dyDescent="0.25">
      <c r="A64" s="1"/>
      <c r="B64" s="1"/>
      <c r="C64" s="1"/>
    </row>
    <row r="65" spans="1:3" x14ac:dyDescent="0.25">
      <c r="A65" s="1"/>
      <c r="B65" s="1"/>
      <c r="C65" s="1"/>
    </row>
    <row r="66" spans="1:3" x14ac:dyDescent="0.25">
      <c r="A66" s="1"/>
      <c r="B66" s="1"/>
      <c r="C66" s="1"/>
    </row>
    <row r="67" spans="1:3" x14ac:dyDescent="0.25">
      <c r="A67" s="1"/>
      <c r="B67" s="1"/>
      <c r="C67" s="1"/>
    </row>
    <row r="68" spans="1:3" x14ac:dyDescent="0.25">
      <c r="A68" s="1"/>
      <c r="B68" s="1"/>
      <c r="C68" s="1"/>
    </row>
    <row r="69" spans="1:3" x14ac:dyDescent="0.25">
      <c r="A69" s="1"/>
      <c r="B69" s="1"/>
      <c r="C69" s="1"/>
    </row>
    <row r="70" spans="1:3" x14ac:dyDescent="0.25">
      <c r="A70" s="1"/>
      <c r="B70" s="1"/>
      <c r="C70" s="1"/>
    </row>
    <row r="71" spans="1:3" x14ac:dyDescent="0.25">
      <c r="A71" s="1"/>
      <c r="B71" s="1"/>
      <c r="C71" s="1"/>
    </row>
    <row r="72" spans="1:3" x14ac:dyDescent="0.25">
      <c r="A72" s="1"/>
      <c r="B72" s="1"/>
      <c r="C72" s="1"/>
    </row>
    <row r="73" spans="1:3" x14ac:dyDescent="0.25">
      <c r="A73" s="1"/>
      <c r="B73" s="1"/>
      <c r="C73" s="1"/>
    </row>
  </sheetData>
  <sheetProtection insertRows="0" deleteRows="0" selectLockedCells="1" sort="0" autoFilter="0"/>
  <sortState ref="A3:C17">
    <sortCondition ref="A3:A17"/>
  </sortState>
  <dataValidations count="1">
    <dataValidation type="list" allowBlank="1" showInputMessage="1" showErrorMessage="1" sqref="B2:B4 B5:B73">
      <formula1>Type</formula1>
    </dataValidation>
  </dataValidations>
  <printOptions horizontalCentered="1" verticalCentered="1" gridLines="1"/>
  <pageMargins left="0.19685039370078741" right="0.15748031496062992" top="0.27559055118110237" bottom="0.11811023622047245" header="0.31496062992125984" footer="0.31496062992125984"/>
  <pageSetup paperSize="9" orientation="landscape" horizontalDpi="300" verticalDpi="300" r:id="rId1"/>
  <headerFooter>
    <oddFooter>&amp;RR-10-1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showGridLines="0" tabSelected="1" zoomScale="80" zoomScaleNormal="80" workbookViewId="0">
      <pane ySplit="2" topLeftCell="A27" activePane="bottomLeft" state="frozen"/>
      <selection pane="bottomLeft" activeCell="F29" sqref="F29"/>
    </sheetView>
  </sheetViews>
  <sheetFormatPr baseColWidth="10" defaultColWidth="9.140625" defaultRowHeight="14.25" x14ac:dyDescent="0.2"/>
  <cols>
    <col min="1" max="1" width="9.140625" style="18"/>
    <col min="2" max="2" width="22.28515625" style="19" customWidth="1"/>
    <col min="3" max="3" width="38.5703125" style="19" bestFit="1" customWidth="1"/>
    <col min="4" max="4" width="34.85546875" style="20" bestFit="1" customWidth="1"/>
    <col min="5" max="5" width="25.28515625" style="20" bestFit="1" customWidth="1"/>
    <col min="6" max="6" width="13.42578125" style="20" bestFit="1" customWidth="1"/>
    <col min="7" max="7" width="13.7109375" style="20" bestFit="1" customWidth="1"/>
    <col min="8" max="8" width="13.5703125" style="20" bestFit="1" customWidth="1"/>
    <col min="9" max="9" width="10" style="20" bestFit="1" customWidth="1"/>
    <col min="10" max="10" width="13.42578125" style="20" bestFit="1" customWidth="1"/>
    <col min="11" max="11" width="18" style="20" customWidth="1"/>
    <col min="12" max="12" width="47" style="21" bestFit="1" customWidth="1"/>
    <col min="13" max="13" width="13.7109375" style="18" customWidth="1"/>
    <col min="14" max="14" width="38.42578125" style="18" customWidth="1"/>
    <col min="15" max="16384" width="9.140625" style="18"/>
  </cols>
  <sheetData>
    <row r="1" spans="1:15" s="16" customFormat="1" ht="73.5" customHeight="1" x14ac:dyDescent="0.2">
      <c r="A1" s="102" t="s">
        <v>134</v>
      </c>
      <c r="B1" s="102" t="s">
        <v>74</v>
      </c>
      <c r="C1" s="102" t="s">
        <v>55</v>
      </c>
      <c r="D1" s="102" t="s">
        <v>22</v>
      </c>
      <c r="E1" s="40" t="s">
        <v>112</v>
      </c>
      <c r="F1" s="109" t="s">
        <v>99</v>
      </c>
      <c r="G1" s="110"/>
      <c r="H1" s="110"/>
      <c r="I1" s="110"/>
      <c r="J1" s="105" t="s">
        <v>3</v>
      </c>
      <c r="K1" s="107" t="s">
        <v>100</v>
      </c>
      <c r="L1" s="39" t="s">
        <v>60</v>
      </c>
      <c r="M1" s="107" t="s">
        <v>61</v>
      </c>
      <c r="N1" s="104" t="s">
        <v>72</v>
      </c>
    </row>
    <row r="2" spans="1:15" s="17" customFormat="1" ht="61.5" customHeight="1" x14ac:dyDescent="0.2">
      <c r="A2" s="103"/>
      <c r="B2" s="103"/>
      <c r="C2" s="103"/>
      <c r="D2" s="103"/>
      <c r="E2" s="41" t="s">
        <v>111</v>
      </c>
      <c r="F2" s="38" t="s">
        <v>95</v>
      </c>
      <c r="G2" s="38" t="s">
        <v>96</v>
      </c>
      <c r="H2" s="38" t="s">
        <v>97</v>
      </c>
      <c r="I2" s="38" t="s">
        <v>98</v>
      </c>
      <c r="J2" s="106"/>
      <c r="K2" s="108"/>
      <c r="L2" s="39" t="str">
        <f>'datos de partida'!Q19</f>
        <v>(Requerido para factor de riesgo &gt;=12sugerido para factor de riesgo entre 6 and 12)</v>
      </c>
      <c r="M2" s="108"/>
      <c r="N2" s="104"/>
    </row>
    <row r="3" spans="1:15" s="45" customFormat="1" ht="54.95" customHeight="1" x14ac:dyDescent="0.2">
      <c r="A3" s="76">
        <v>1</v>
      </c>
      <c r="B3" s="78" t="s">
        <v>101</v>
      </c>
      <c r="C3" s="79"/>
      <c r="D3" s="13" t="s">
        <v>163</v>
      </c>
      <c r="E3" s="68">
        <v>4</v>
      </c>
      <c r="F3" s="68" t="s">
        <v>94</v>
      </c>
      <c r="G3" s="68" t="s">
        <v>93</v>
      </c>
      <c r="H3" s="68" t="s">
        <v>93</v>
      </c>
      <c r="I3" s="68" t="s">
        <v>92</v>
      </c>
      <c r="J3" s="80">
        <f>IF($F3="","",(AVERAGE(VLOOKUP($F3,'datos de partida'!$M$2:$N$7,2,0),VLOOKUP($G3,'datos de partida'!$M$2:$N$7,2,0),VLOOKUP($H3,'datos de partida'!$M$2:$N$7,2,0),VLOOKUP($I3,'datos de partida'!$M$2:$N$7,2,0))))</f>
        <v>2.75</v>
      </c>
      <c r="K3" s="80">
        <f>E3*J3</f>
        <v>11</v>
      </c>
      <c r="L3" s="81" t="s">
        <v>45</v>
      </c>
      <c r="M3" s="81"/>
      <c r="N3" s="81"/>
      <c r="O3" s="77"/>
    </row>
    <row r="4" spans="1:15" s="45" customFormat="1" ht="54.95" customHeight="1" x14ac:dyDescent="0.2">
      <c r="A4" s="76">
        <v>2</v>
      </c>
      <c r="B4" s="78" t="s">
        <v>121</v>
      </c>
      <c r="C4" s="79" t="s">
        <v>214</v>
      </c>
      <c r="D4" s="13" t="s">
        <v>164</v>
      </c>
      <c r="E4" s="68">
        <v>4</v>
      </c>
      <c r="F4" s="68" t="s">
        <v>94</v>
      </c>
      <c r="G4" s="68" t="s">
        <v>93</v>
      </c>
      <c r="H4" s="68" t="s">
        <v>11</v>
      </c>
      <c r="I4" s="68" t="s">
        <v>92</v>
      </c>
      <c r="J4" s="80">
        <f>IF($F4="","",(AVERAGE(VLOOKUP($F4,'datos de partida'!$M$2:$N$7,2,0),VLOOKUP($G4,'datos de partida'!$M$2:$N$7,2,0),VLOOKUP($H4,'datos de partida'!$M$2:$N$7,2,0),VLOOKUP($I4,'datos de partida'!$M$2:$N$7,2,0))))</f>
        <v>2.5</v>
      </c>
      <c r="K4" s="80">
        <f>E4*J4</f>
        <v>10</v>
      </c>
      <c r="L4" s="81" t="s">
        <v>45</v>
      </c>
      <c r="M4" s="81"/>
      <c r="N4" s="81"/>
      <c r="O4" s="77"/>
    </row>
    <row r="5" spans="1:15" s="45" customFormat="1" ht="54.95" customHeight="1" x14ac:dyDescent="0.2">
      <c r="A5" s="76">
        <v>3</v>
      </c>
      <c r="B5" s="78" t="s">
        <v>168</v>
      </c>
      <c r="C5" s="79" t="s">
        <v>214</v>
      </c>
      <c r="D5" s="13" t="s">
        <v>202</v>
      </c>
      <c r="E5" s="68">
        <v>4</v>
      </c>
      <c r="F5" s="68" t="s">
        <v>94</v>
      </c>
      <c r="G5" s="68" t="s">
        <v>94</v>
      </c>
      <c r="H5" s="68" t="s">
        <v>93</v>
      </c>
      <c r="I5" s="68" t="s">
        <v>92</v>
      </c>
      <c r="J5" s="80">
        <f>IF($F5="","",(AVERAGE(VLOOKUP($F5,'datos de partida'!$M$2:$N$7,2,0),VLOOKUP($G5,'datos de partida'!$M$2:$N$7,2,0),VLOOKUP($H5,'datos de partida'!$M$2:$N$7,2,0),VLOOKUP($I5,'datos de partida'!$M$2:$N$7,2,0))))</f>
        <v>3</v>
      </c>
      <c r="K5" s="80">
        <f>E5*J5</f>
        <v>12</v>
      </c>
      <c r="L5" s="81" t="s">
        <v>205</v>
      </c>
      <c r="M5" s="80">
        <v>11</v>
      </c>
      <c r="N5" s="81" t="s">
        <v>206</v>
      </c>
      <c r="O5" s="77"/>
    </row>
    <row r="6" spans="1:15" s="45" customFormat="1" ht="54.95" customHeight="1" x14ac:dyDescent="0.2">
      <c r="A6" s="76">
        <v>4</v>
      </c>
      <c r="B6" s="78" t="s">
        <v>169</v>
      </c>
      <c r="C6" s="79" t="s">
        <v>214</v>
      </c>
      <c r="D6" s="13" t="s">
        <v>167</v>
      </c>
      <c r="E6" s="68">
        <v>4</v>
      </c>
      <c r="F6" s="68" t="s">
        <v>94</v>
      </c>
      <c r="G6" s="68" t="s">
        <v>94</v>
      </c>
      <c r="H6" s="68" t="s">
        <v>93</v>
      </c>
      <c r="I6" s="68" t="s">
        <v>92</v>
      </c>
      <c r="J6" s="80">
        <f>IF($F6="","",(AVERAGE(VLOOKUP($F6,'datos de partida'!$M$2:$N$7,2,0),VLOOKUP($G6,'datos de partida'!$M$2:$N$7,2,0),VLOOKUP($H6,'datos de partida'!$M$2:$N$7,2,0),VLOOKUP($I6,'datos de partida'!$M$2:$N$7,2,0))))</f>
        <v>3</v>
      </c>
      <c r="K6" s="80">
        <f>E6*J6</f>
        <v>12</v>
      </c>
      <c r="L6" s="81" t="s">
        <v>205</v>
      </c>
      <c r="M6" s="80">
        <v>9</v>
      </c>
      <c r="N6" s="81" t="s">
        <v>206</v>
      </c>
      <c r="O6" s="77"/>
    </row>
    <row r="7" spans="1:15" s="45" customFormat="1" ht="76.5" customHeight="1" x14ac:dyDescent="0.2">
      <c r="A7" s="76">
        <v>5</v>
      </c>
      <c r="B7" s="78" t="s">
        <v>170</v>
      </c>
      <c r="C7" s="79" t="s">
        <v>213</v>
      </c>
      <c r="D7" s="13" t="s">
        <v>165</v>
      </c>
      <c r="E7" s="68">
        <v>2</v>
      </c>
      <c r="F7" s="68" t="s">
        <v>94</v>
      </c>
      <c r="G7" s="68" t="s">
        <v>93</v>
      </c>
      <c r="H7" s="68" t="s">
        <v>94</v>
      </c>
      <c r="I7" s="68" t="s">
        <v>92</v>
      </c>
      <c r="J7" s="80">
        <f>IF($F7="","",(AVERAGE(VLOOKUP($F7,'datos de partida'!$M$2:$N$7,2,0),VLOOKUP($G7,'datos de partida'!$M$2:$N$7,2,0),VLOOKUP($H7,'datos de partida'!$M$2:$N$7,2,0),VLOOKUP($I7,'datos de partida'!$M$2:$N$7,2,0))))</f>
        <v>3</v>
      </c>
      <c r="K7" s="82">
        <f t="shared" ref="K7:K22" si="0">E7*J7</f>
        <v>6</v>
      </c>
      <c r="L7" s="81" t="s">
        <v>45</v>
      </c>
      <c r="M7" s="81"/>
      <c r="N7" s="81"/>
      <c r="O7" s="77"/>
    </row>
    <row r="8" spans="1:15" s="45" customFormat="1" ht="76.5" customHeight="1" x14ac:dyDescent="0.2">
      <c r="A8" s="76">
        <v>6</v>
      </c>
      <c r="B8" s="78" t="s">
        <v>179</v>
      </c>
      <c r="C8" s="79" t="s">
        <v>212</v>
      </c>
      <c r="D8" s="13" t="s">
        <v>180</v>
      </c>
      <c r="E8" s="68">
        <v>4</v>
      </c>
      <c r="F8" s="68" t="s">
        <v>11</v>
      </c>
      <c r="G8" s="68" t="s">
        <v>11</v>
      </c>
      <c r="H8" s="68" t="s">
        <v>94</v>
      </c>
      <c r="I8" s="68" t="s">
        <v>92</v>
      </c>
      <c r="J8" s="80">
        <f>IF($F8="","",(AVERAGE(VLOOKUP($F8,'datos de partida'!$M$2:$N$7,2,0),VLOOKUP($G8,'datos de partida'!$M$2:$N$7,2,0),VLOOKUP($H8,'datos de partida'!$M$2:$N$7,2,0),VLOOKUP($I8,'datos de partida'!$M$2:$N$7,2,0))))</f>
        <v>2.25</v>
      </c>
      <c r="K8" s="82">
        <f t="shared" si="0"/>
        <v>9</v>
      </c>
      <c r="L8" s="81" t="s">
        <v>45</v>
      </c>
      <c r="M8" s="81"/>
      <c r="N8" s="81"/>
      <c r="O8" s="77"/>
    </row>
    <row r="9" spans="1:15" s="45" customFormat="1" ht="54.95" customHeight="1" x14ac:dyDescent="0.2">
      <c r="A9" s="76">
        <v>7</v>
      </c>
      <c r="B9" s="78" t="s">
        <v>171</v>
      </c>
      <c r="C9" s="79" t="s">
        <v>44</v>
      </c>
      <c r="D9" s="13" t="s">
        <v>87</v>
      </c>
      <c r="E9" s="68">
        <v>3</v>
      </c>
      <c r="F9" s="68" t="s">
        <v>93</v>
      </c>
      <c r="G9" s="68" t="s">
        <v>93</v>
      </c>
      <c r="H9" s="68" t="s">
        <v>93</v>
      </c>
      <c r="I9" s="68" t="s">
        <v>92</v>
      </c>
      <c r="J9" s="80">
        <f>IF($F9="","",(AVERAGE(VLOOKUP($F9,'datos de partida'!$M$2:$N$7,2,0),VLOOKUP($G9,'datos de partida'!$M$2:$N$7,2,0),VLOOKUP($H9,'datos de partida'!$M$2:$N$7,2,0),VLOOKUP($I9,'datos de partida'!$M$2:$N$7,2,0))))</f>
        <v>2.5</v>
      </c>
      <c r="K9" s="82">
        <f t="shared" si="0"/>
        <v>7.5</v>
      </c>
      <c r="L9" s="81" t="s">
        <v>45</v>
      </c>
      <c r="M9" s="81"/>
      <c r="N9" s="81"/>
      <c r="O9" s="77"/>
    </row>
    <row r="10" spans="1:15" s="45" customFormat="1" ht="54.95" customHeight="1" x14ac:dyDescent="0.2">
      <c r="A10" s="76">
        <v>8</v>
      </c>
      <c r="B10" s="78" t="s">
        <v>172</v>
      </c>
      <c r="C10" s="79"/>
      <c r="D10" s="13" t="s">
        <v>88</v>
      </c>
      <c r="E10" s="68">
        <v>2</v>
      </c>
      <c r="F10" s="68" t="s">
        <v>11</v>
      </c>
      <c r="G10" s="68" t="s">
        <v>92</v>
      </c>
      <c r="H10" s="68" t="s">
        <v>92</v>
      </c>
      <c r="I10" s="68" t="s">
        <v>92</v>
      </c>
      <c r="J10" s="80">
        <f>IF($F10="","",(AVERAGE(VLOOKUP($F10,'datos de partida'!$M$2:$N$7,2,0),VLOOKUP($G10,'datos de partida'!$M$2:$N$7,2,0),VLOOKUP($H10,'datos de partida'!$M$2:$N$7,2,0),VLOOKUP($I10,'datos de partida'!$M$2:$N$7,2,0))))</f>
        <v>1.25</v>
      </c>
      <c r="K10" s="82">
        <f t="shared" si="0"/>
        <v>2.5</v>
      </c>
      <c r="L10" s="81" t="s">
        <v>45</v>
      </c>
      <c r="M10" s="81"/>
      <c r="N10" s="81"/>
      <c r="O10" s="77"/>
    </row>
    <row r="11" spans="1:15" s="45" customFormat="1" ht="54.95" customHeight="1" x14ac:dyDescent="0.2">
      <c r="A11" s="76">
        <v>9</v>
      </c>
      <c r="B11" s="78" t="s">
        <v>173</v>
      </c>
      <c r="C11" s="79" t="s">
        <v>213</v>
      </c>
      <c r="D11" s="13" t="s">
        <v>89</v>
      </c>
      <c r="E11" s="68">
        <v>3</v>
      </c>
      <c r="F11" s="68" t="s">
        <v>93</v>
      </c>
      <c r="G11" s="68" t="s">
        <v>94</v>
      </c>
      <c r="H11" s="68" t="s">
        <v>94</v>
      </c>
      <c r="I11" s="68" t="s">
        <v>11</v>
      </c>
      <c r="J11" s="80">
        <f>IF($F11="","",(AVERAGE(VLOOKUP($F11,'datos de partida'!$M$2:$N$7,2,0),VLOOKUP($G11,'datos de partida'!$M$2:$N$7,2,0),VLOOKUP($H11,'datos de partida'!$M$2:$N$7,2,0),VLOOKUP($I11,'datos de partida'!$M$2:$N$7,2,0))))</f>
        <v>3.25</v>
      </c>
      <c r="K11" s="82">
        <f t="shared" si="0"/>
        <v>9.75</v>
      </c>
      <c r="L11" s="81" t="s">
        <v>45</v>
      </c>
      <c r="M11" s="81"/>
      <c r="N11" s="81"/>
      <c r="O11" s="77"/>
    </row>
    <row r="12" spans="1:15" s="45" customFormat="1" ht="54.95" customHeight="1" x14ac:dyDescent="0.2">
      <c r="A12" s="76">
        <v>10</v>
      </c>
      <c r="B12" s="78" t="s">
        <v>174</v>
      </c>
      <c r="C12" s="79"/>
      <c r="D12" s="13" t="s">
        <v>90</v>
      </c>
      <c r="E12" s="68">
        <v>1</v>
      </c>
      <c r="F12" s="68" t="s">
        <v>11</v>
      </c>
      <c r="G12" s="68" t="s">
        <v>93</v>
      </c>
      <c r="H12" s="68" t="s">
        <v>93</v>
      </c>
      <c r="I12" s="68" t="s">
        <v>92</v>
      </c>
      <c r="J12" s="80">
        <f>IF($F12="","",(AVERAGE(VLOOKUP($F12,'datos de partida'!$M$2:$N$7,2,0),VLOOKUP($G12,'datos de partida'!$M$2:$N$7,2,0),VLOOKUP($H12,'datos de partida'!$M$2:$N$7,2,0),VLOOKUP($I12,'datos de partida'!$M$2:$N$7,2,0))))</f>
        <v>2.25</v>
      </c>
      <c r="K12" s="82">
        <f t="shared" si="0"/>
        <v>2.25</v>
      </c>
      <c r="L12" s="81" t="s">
        <v>45</v>
      </c>
      <c r="M12" s="81"/>
      <c r="N12" s="81"/>
      <c r="O12" s="77"/>
    </row>
    <row r="13" spans="1:15" s="45" customFormat="1" ht="54.95" customHeight="1" x14ac:dyDescent="0.2">
      <c r="A13" s="76">
        <v>11</v>
      </c>
      <c r="B13" s="78" t="s">
        <v>175</v>
      </c>
      <c r="C13" s="79"/>
      <c r="D13" s="13" t="s">
        <v>117</v>
      </c>
      <c r="E13" s="68">
        <v>3</v>
      </c>
      <c r="F13" s="68" t="s">
        <v>93</v>
      </c>
      <c r="G13" s="68" t="s">
        <v>93</v>
      </c>
      <c r="H13" s="68" t="s">
        <v>93</v>
      </c>
      <c r="I13" s="68" t="s">
        <v>92</v>
      </c>
      <c r="J13" s="80">
        <f>IF($F13="","",(AVERAGE(VLOOKUP($F13,'datos de partida'!$M$2:$N$7,2,0),VLOOKUP($G13,'datos de partida'!$M$2:$N$7,2,0),VLOOKUP($H13,'datos de partida'!$M$2:$N$7,2,0),VLOOKUP($I13,'datos de partida'!$M$2:$N$7,2,0))))</f>
        <v>2.5</v>
      </c>
      <c r="K13" s="82">
        <f t="shared" si="0"/>
        <v>7.5</v>
      </c>
      <c r="L13" s="81" t="s">
        <v>45</v>
      </c>
      <c r="M13" s="81"/>
      <c r="N13" s="81"/>
      <c r="O13" s="77"/>
    </row>
    <row r="14" spans="1:15" s="45" customFormat="1" ht="54.95" customHeight="1" x14ac:dyDescent="0.2">
      <c r="A14" s="76">
        <v>12</v>
      </c>
      <c r="B14" s="78" t="s">
        <v>176</v>
      </c>
      <c r="C14" s="79"/>
      <c r="D14" s="13" t="s">
        <v>118</v>
      </c>
      <c r="E14" s="68">
        <v>3</v>
      </c>
      <c r="F14" s="68" t="s">
        <v>93</v>
      </c>
      <c r="G14" s="68" t="s">
        <v>93</v>
      </c>
      <c r="H14" s="68" t="s">
        <v>11</v>
      </c>
      <c r="I14" s="68" t="s">
        <v>11</v>
      </c>
      <c r="J14" s="80">
        <f>IF($F14="","",(AVERAGE(VLOOKUP($F14,'datos de partida'!$M$2:$N$7,2,0),VLOOKUP($G14,'datos de partida'!$M$2:$N$7,2,0),VLOOKUP($H14,'datos de partida'!$M$2:$N$7,2,0),VLOOKUP($I14,'datos de partida'!$M$2:$N$7,2,0))))</f>
        <v>2.5</v>
      </c>
      <c r="K14" s="82">
        <f t="shared" si="0"/>
        <v>7.5</v>
      </c>
      <c r="L14" s="81" t="s">
        <v>45</v>
      </c>
      <c r="M14" s="81"/>
      <c r="N14" s="81"/>
      <c r="O14" s="77"/>
    </row>
    <row r="15" spans="1:15" s="45" customFormat="1" ht="94.5" customHeight="1" x14ac:dyDescent="0.2">
      <c r="A15" s="76">
        <v>13</v>
      </c>
      <c r="B15" s="78" t="s">
        <v>122</v>
      </c>
      <c r="C15" s="79" t="s">
        <v>230</v>
      </c>
      <c r="D15" s="78" t="s">
        <v>123</v>
      </c>
      <c r="E15" s="68">
        <v>4</v>
      </c>
      <c r="F15" s="68" t="s">
        <v>94</v>
      </c>
      <c r="G15" s="68" t="s">
        <v>93</v>
      </c>
      <c r="H15" s="68" t="s">
        <v>93</v>
      </c>
      <c r="I15" s="68" t="s">
        <v>92</v>
      </c>
      <c r="J15" s="80">
        <f>IF($F15="","",(AVERAGE(VLOOKUP($F15,'datos de partida'!$M$2:$N$7,2,0),VLOOKUP($G15,'datos de partida'!$M$2:$N$7,2,0),VLOOKUP($H15,'datos de partida'!$M$2:$N$7,2,0),VLOOKUP($I15,'datos de partida'!$M$2:$N$7,2,0))))</f>
        <v>2.75</v>
      </c>
      <c r="K15" s="82">
        <f t="shared" si="0"/>
        <v>11</v>
      </c>
      <c r="L15" s="81" t="s">
        <v>45</v>
      </c>
      <c r="M15" s="81"/>
      <c r="N15" s="81"/>
      <c r="O15" s="77"/>
    </row>
    <row r="16" spans="1:15" s="45" customFormat="1" ht="30" customHeight="1" x14ac:dyDescent="0.2">
      <c r="A16" s="76">
        <v>14</v>
      </c>
      <c r="B16" s="78" t="s">
        <v>124</v>
      </c>
      <c r="C16" s="79"/>
      <c r="D16" s="78" t="s">
        <v>125</v>
      </c>
      <c r="E16" s="68">
        <v>2</v>
      </c>
      <c r="F16" s="68" t="s">
        <v>92</v>
      </c>
      <c r="G16" s="68" t="s">
        <v>92</v>
      </c>
      <c r="H16" s="68" t="s">
        <v>93</v>
      </c>
      <c r="I16" s="68" t="s">
        <v>11</v>
      </c>
      <c r="J16" s="80">
        <f>IF($F16="","",(AVERAGE(VLOOKUP($F16,'datos de partida'!$M$2:$N$7,2,0),VLOOKUP($G16,'datos de partida'!$M$2:$N$7,2,0),VLOOKUP($H16,'datos de partida'!$M$2:$N$7,2,0),VLOOKUP($I16,'datos de partida'!$M$2:$N$7,2,0))))</f>
        <v>1.75</v>
      </c>
      <c r="K16" s="82">
        <f t="shared" si="0"/>
        <v>3.5</v>
      </c>
      <c r="L16" s="81" t="s">
        <v>45</v>
      </c>
      <c r="M16" s="71"/>
      <c r="N16" s="71"/>
      <c r="O16" s="77"/>
    </row>
    <row r="17" spans="1:15" s="45" customFormat="1" ht="31.5" customHeight="1" x14ac:dyDescent="0.2">
      <c r="A17" s="76">
        <v>15</v>
      </c>
      <c r="B17" s="78" t="s">
        <v>124</v>
      </c>
      <c r="C17" s="79"/>
      <c r="D17" s="78" t="s">
        <v>129</v>
      </c>
      <c r="E17" s="68">
        <v>1</v>
      </c>
      <c r="F17" s="68" t="s">
        <v>92</v>
      </c>
      <c r="G17" s="68" t="s">
        <v>92</v>
      </c>
      <c r="H17" s="68" t="s">
        <v>93</v>
      </c>
      <c r="I17" s="68" t="s">
        <v>94</v>
      </c>
      <c r="J17" s="80">
        <f>IF($F17="","",(AVERAGE(VLOOKUP($F17,'datos de partida'!$M$2:$N$7,2,0),VLOOKUP($G17,'datos de partida'!$M$2:$N$7,2,0),VLOOKUP($H17,'datos de partida'!$M$2:$N$7,2,0),VLOOKUP($I17,'datos de partida'!$M$2:$N$7,2,0))))</f>
        <v>2.25</v>
      </c>
      <c r="K17" s="82">
        <f t="shared" si="0"/>
        <v>2.25</v>
      </c>
      <c r="L17" s="81" t="s">
        <v>45</v>
      </c>
      <c r="M17" s="71"/>
      <c r="N17" s="71"/>
      <c r="O17" s="77"/>
    </row>
    <row r="18" spans="1:15" s="45" customFormat="1" ht="51.75" customHeight="1" x14ac:dyDescent="0.2">
      <c r="A18" s="76">
        <v>16</v>
      </c>
      <c r="B18" s="78" t="s">
        <v>124</v>
      </c>
      <c r="C18" s="79"/>
      <c r="D18" s="78" t="s">
        <v>128</v>
      </c>
      <c r="E18" s="68">
        <v>2</v>
      </c>
      <c r="F18" s="68" t="s">
        <v>92</v>
      </c>
      <c r="G18" s="68" t="s">
        <v>92</v>
      </c>
      <c r="H18" s="68" t="s">
        <v>94</v>
      </c>
      <c r="I18" s="68" t="s">
        <v>94</v>
      </c>
      <c r="J18" s="80">
        <f>IF($F18="","",(AVERAGE(VLOOKUP($F18,'datos de partida'!$M$2:$N$7,2,0),VLOOKUP($G18,'datos de partida'!$M$2:$N$7,2,0),VLOOKUP($H18,'datos de partida'!$M$2:$N$7,2,0),VLOOKUP($I18,'datos de partida'!$M$2:$N$7,2,0))))</f>
        <v>2.5</v>
      </c>
      <c r="K18" s="82">
        <f t="shared" si="0"/>
        <v>5</v>
      </c>
      <c r="L18" s="81" t="s">
        <v>45</v>
      </c>
      <c r="M18" s="71"/>
      <c r="N18" s="71"/>
      <c r="O18" s="77"/>
    </row>
    <row r="19" spans="1:15" s="45" customFormat="1" ht="51" customHeight="1" x14ac:dyDescent="0.2">
      <c r="A19" s="76">
        <v>17</v>
      </c>
      <c r="B19" s="78" t="s">
        <v>126</v>
      </c>
      <c r="C19" s="79"/>
      <c r="D19" s="78" t="s">
        <v>178</v>
      </c>
      <c r="E19" s="68">
        <v>2</v>
      </c>
      <c r="F19" s="68" t="s">
        <v>92</v>
      </c>
      <c r="G19" s="68" t="s">
        <v>11</v>
      </c>
      <c r="H19" s="68" t="s">
        <v>11</v>
      </c>
      <c r="I19" s="68" t="s">
        <v>93</v>
      </c>
      <c r="J19" s="80">
        <f>IF($F19="","",(AVERAGE(VLOOKUP($F19,'datos de partida'!$M$2:$N$7,2,0),VLOOKUP($G19,'datos de partida'!$M$2:$N$7,2,0),VLOOKUP($H19,'datos de partida'!$M$2:$N$7,2,0),VLOOKUP($I19,'datos de partida'!$M$2:$N$7,2,0))))</f>
        <v>2</v>
      </c>
      <c r="K19" s="82">
        <f t="shared" si="0"/>
        <v>4</v>
      </c>
      <c r="L19" s="81" t="s">
        <v>45</v>
      </c>
      <c r="M19" s="71"/>
      <c r="N19" s="71"/>
      <c r="O19" s="77"/>
    </row>
    <row r="20" spans="1:15" s="45" customFormat="1" ht="38.25" x14ac:dyDescent="0.2">
      <c r="A20" s="76">
        <v>18</v>
      </c>
      <c r="B20" s="78" t="s">
        <v>127</v>
      </c>
      <c r="C20" s="79" t="s">
        <v>217</v>
      </c>
      <c r="D20" s="78" t="s">
        <v>130</v>
      </c>
      <c r="E20" s="68">
        <v>2</v>
      </c>
      <c r="F20" s="68" t="s">
        <v>92</v>
      </c>
      <c r="G20" s="68" t="s">
        <v>94</v>
      </c>
      <c r="H20" s="68" t="s">
        <v>94</v>
      </c>
      <c r="I20" s="68" t="s">
        <v>93</v>
      </c>
      <c r="J20" s="80">
        <f>IF($F20="","",(AVERAGE(VLOOKUP($F20,'datos de partida'!$M$2:$N$7,2,0),VLOOKUP($G20,'datos de partida'!$M$2:$N$7,2,0),VLOOKUP($H20,'datos de partida'!$M$2:$N$7,2,0),VLOOKUP($I20,'datos de partida'!$M$2:$N$7,2,0))))</f>
        <v>3</v>
      </c>
      <c r="K20" s="82">
        <f t="shared" si="0"/>
        <v>6</v>
      </c>
      <c r="L20" s="81" t="s">
        <v>45</v>
      </c>
      <c r="M20" s="71"/>
      <c r="N20" s="71"/>
      <c r="O20" s="77"/>
    </row>
    <row r="21" spans="1:15" s="91" customFormat="1" ht="38.25" x14ac:dyDescent="0.2">
      <c r="A21" s="76">
        <v>19</v>
      </c>
      <c r="B21" s="84" t="s">
        <v>133</v>
      </c>
      <c r="C21" s="85" t="s">
        <v>217</v>
      </c>
      <c r="D21" s="84" t="s">
        <v>131</v>
      </c>
      <c r="E21" s="86">
        <v>1</v>
      </c>
      <c r="F21" s="86" t="s">
        <v>92</v>
      </c>
      <c r="G21" s="86" t="s">
        <v>92</v>
      </c>
      <c r="H21" s="86" t="s">
        <v>93</v>
      </c>
      <c r="I21" s="86" t="s">
        <v>94</v>
      </c>
      <c r="J21" s="87">
        <f>IF($F21="","",(AVERAGE(VLOOKUP($F21,'datos de partida'!$M$2:$N$7,2,0),VLOOKUP($G21,'datos de partida'!$M$2:$N$7,2,0),VLOOKUP($H21,'datos de partida'!$M$2:$N$7,2,0),VLOOKUP($I21,'datos de partida'!$M$2:$N$7,2,0))))</f>
        <v>2.25</v>
      </c>
      <c r="K21" s="88">
        <f t="shared" si="0"/>
        <v>2.25</v>
      </c>
      <c r="L21" s="81" t="s">
        <v>45</v>
      </c>
      <c r="M21" s="89"/>
      <c r="N21" s="89"/>
      <c r="O21" s="90"/>
    </row>
    <row r="22" spans="1:15" s="71" customFormat="1" ht="38.25" x14ac:dyDescent="0.2">
      <c r="A22" s="76">
        <v>20</v>
      </c>
      <c r="B22" s="78" t="s">
        <v>133</v>
      </c>
      <c r="C22" s="79"/>
      <c r="D22" s="78" t="s">
        <v>132</v>
      </c>
      <c r="E22" s="68">
        <v>2</v>
      </c>
      <c r="F22" s="68" t="s">
        <v>92</v>
      </c>
      <c r="G22" s="68" t="s">
        <v>92</v>
      </c>
      <c r="H22" s="68" t="s">
        <v>11</v>
      </c>
      <c r="I22" s="68" t="s">
        <v>92</v>
      </c>
      <c r="J22" s="80">
        <f>IF($F22="","",(AVERAGE(VLOOKUP($F22,'datos de partida'!$M$2:$N$7,2,0),VLOOKUP($G22,'datos de partida'!$M$2:$N$7,2,0),VLOOKUP($H22,'datos de partida'!$M$2:$N$7,2,0),VLOOKUP($I22,'datos de partida'!$M$2:$N$7,2,0))))</f>
        <v>1.25</v>
      </c>
      <c r="K22" s="82">
        <f t="shared" si="0"/>
        <v>2.5</v>
      </c>
      <c r="L22" s="81" t="s">
        <v>45</v>
      </c>
    </row>
    <row r="23" spans="1:15" s="71" customFormat="1" ht="30" customHeight="1" x14ac:dyDescent="0.2">
      <c r="A23" s="76">
        <v>21</v>
      </c>
      <c r="B23" s="78" t="s">
        <v>55</v>
      </c>
      <c r="C23" s="79" t="s">
        <v>212</v>
      </c>
      <c r="D23" s="78" t="s">
        <v>191</v>
      </c>
      <c r="E23" s="68">
        <v>2</v>
      </c>
      <c r="F23" s="68" t="s">
        <v>11</v>
      </c>
      <c r="G23" s="68" t="s">
        <v>93</v>
      </c>
      <c r="H23" s="68" t="s">
        <v>94</v>
      </c>
      <c r="I23" s="68" t="s">
        <v>92</v>
      </c>
      <c r="J23" s="80">
        <f>IF($F23="","",(AVERAGE(VLOOKUP($F23,'datos de partida'!$M$2:$N$7,2,0),VLOOKUP($G23,'datos de partida'!$M$2:$N$7,2,0),VLOOKUP($H23,'datos de partida'!$M$2:$N$7,2,0),VLOOKUP($I23,'datos de partida'!$M$2:$N$7,2,0))))</f>
        <v>2.5</v>
      </c>
      <c r="K23" s="82">
        <f t="shared" ref="K23:K36" si="1">E23*J23</f>
        <v>5</v>
      </c>
      <c r="L23" s="81" t="s">
        <v>45</v>
      </c>
    </row>
    <row r="24" spans="1:15" s="71" customFormat="1" ht="28.5" x14ac:dyDescent="0.2">
      <c r="A24" s="76">
        <v>22</v>
      </c>
      <c r="B24" s="78" t="s">
        <v>55</v>
      </c>
      <c r="C24" s="79" t="s">
        <v>207</v>
      </c>
      <c r="D24" s="78" t="s">
        <v>218</v>
      </c>
      <c r="E24" s="94">
        <v>3</v>
      </c>
      <c r="F24" s="68" t="s">
        <v>92</v>
      </c>
      <c r="G24" s="68" t="s">
        <v>92</v>
      </c>
      <c r="H24" s="68" t="s">
        <v>93</v>
      </c>
      <c r="I24" s="68" t="s">
        <v>92</v>
      </c>
      <c r="J24" s="80">
        <f>IF($F24="","",(AVERAGE(VLOOKUP($F24,'datos de partida'!$M$2:$N$7,2,0),VLOOKUP($G24,'datos de partida'!$M$2:$N$7,2,0),VLOOKUP($H24,'datos de partida'!$M$2:$N$7,2,0),VLOOKUP($I24,'datos de partida'!$M$2:$N$7,2,0))))</f>
        <v>1.5</v>
      </c>
      <c r="K24" s="82">
        <f t="shared" si="1"/>
        <v>4.5</v>
      </c>
      <c r="L24" s="81" t="s">
        <v>45</v>
      </c>
    </row>
    <row r="25" spans="1:15" s="71" customFormat="1" ht="28.5" x14ac:dyDescent="0.2">
      <c r="A25" s="76">
        <v>23</v>
      </c>
      <c r="B25" s="78" t="s">
        <v>55</v>
      </c>
      <c r="C25" s="79" t="s">
        <v>208</v>
      </c>
      <c r="D25" s="78" t="s">
        <v>219</v>
      </c>
      <c r="E25" s="94">
        <v>3</v>
      </c>
      <c r="F25" s="68" t="s">
        <v>92</v>
      </c>
      <c r="G25" s="68" t="s">
        <v>11</v>
      </c>
      <c r="H25" s="68" t="s">
        <v>93</v>
      </c>
      <c r="I25" s="68" t="s">
        <v>92</v>
      </c>
      <c r="J25" s="80">
        <f>IF($F25="","",(AVERAGE(VLOOKUP($F25,'datos de partida'!$M$2:$N$7,2,0),VLOOKUP($G25,'datos de partida'!$M$2:$N$7,2,0),VLOOKUP($H25,'datos de partida'!$M$2:$N$7,2,0),VLOOKUP($I25,'datos de partida'!$M$2:$N$7,2,0))))</f>
        <v>1.75</v>
      </c>
      <c r="K25" s="82">
        <f t="shared" si="1"/>
        <v>5.25</v>
      </c>
      <c r="L25" s="81" t="s">
        <v>45</v>
      </c>
    </row>
    <row r="26" spans="1:15" s="71" customFormat="1" ht="28.5" x14ac:dyDescent="0.2">
      <c r="A26" s="76">
        <v>24</v>
      </c>
      <c r="B26" s="78" t="s">
        <v>55</v>
      </c>
      <c r="C26" s="79" t="s">
        <v>209</v>
      </c>
      <c r="D26" s="78" t="s">
        <v>220</v>
      </c>
      <c r="E26" s="94">
        <v>2</v>
      </c>
      <c r="F26" s="68" t="s">
        <v>11</v>
      </c>
      <c r="G26" s="68" t="s">
        <v>11</v>
      </c>
      <c r="H26" s="68" t="s">
        <v>93</v>
      </c>
      <c r="I26" s="68" t="s">
        <v>11</v>
      </c>
      <c r="J26" s="80">
        <f>IF($F26="","",(AVERAGE(VLOOKUP($F26,'datos de partida'!$M$2:$N$7,2,0),VLOOKUP($G26,'datos de partida'!$M$2:$N$7,2,0),VLOOKUP($H26,'datos de partida'!$M$2:$N$7,2,0),VLOOKUP($I26,'datos de partida'!$M$2:$N$7,2,0))))</f>
        <v>2.25</v>
      </c>
      <c r="K26" s="82">
        <f t="shared" si="1"/>
        <v>4.5</v>
      </c>
      <c r="L26" s="81" t="s">
        <v>45</v>
      </c>
    </row>
    <row r="27" spans="1:15" s="71" customFormat="1" ht="28.5" x14ac:dyDescent="0.2">
      <c r="A27" s="76">
        <v>25</v>
      </c>
      <c r="B27" s="78" t="s">
        <v>55</v>
      </c>
      <c r="C27" s="79" t="s">
        <v>209</v>
      </c>
      <c r="D27" s="78" t="s">
        <v>221</v>
      </c>
      <c r="E27" s="94">
        <v>3</v>
      </c>
      <c r="F27" s="68" t="s">
        <v>92</v>
      </c>
      <c r="G27" s="68" t="s">
        <v>11</v>
      </c>
      <c r="H27" s="68" t="s">
        <v>93</v>
      </c>
      <c r="I27" s="68" t="s">
        <v>92</v>
      </c>
      <c r="J27" s="80">
        <f>IF($F27="","",(AVERAGE(VLOOKUP($F27,'datos de partida'!$M$2:$N$7,2,0),VLOOKUP($G27,'datos de partida'!$M$2:$N$7,2,0),VLOOKUP($H27,'datos de partida'!$M$2:$N$7,2,0),VLOOKUP($I27,'datos de partida'!$M$2:$N$7,2,0))))</f>
        <v>1.75</v>
      </c>
      <c r="K27" s="82">
        <f t="shared" si="1"/>
        <v>5.25</v>
      </c>
      <c r="L27" s="81" t="s">
        <v>45</v>
      </c>
    </row>
    <row r="28" spans="1:15" s="71" customFormat="1" ht="28.5" x14ac:dyDescent="0.2">
      <c r="A28" s="76">
        <v>26</v>
      </c>
      <c r="B28" s="78" t="s">
        <v>55</v>
      </c>
      <c r="C28" s="79" t="s">
        <v>210</v>
      </c>
      <c r="D28" s="78" t="s">
        <v>222</v>
      </c>
      <c r="E28" s="94">
        <v>2</v>
      </c>
      <c r="F28" s="68" t="s">
        <v>94</v>
      </c>
      <c r="G28" s="68" t="s">
        <v>11</v>
      </c>
      <c r="H28" s="68" t="s">
        <v>11</v>
      </c>
      <c r="I28" s="68" t="s">
        <v>92</v>
      </c>
      <c r="J28" s="80">
        <f>IF($F28="","",(AVERAGE(VLOOKUP($F28,'datos de partida'!$M$2:$N$7,2,0),VLOOKUP($G28,'datos de partida'!$M$2:$N$7,2,0),VLOOKUP($H28,'datos de partida'!$M$2:$N$7,2,0),VLOOKUP($I28,'datos de partida'!$M$2:$N$7,2,0))))</f>
        <v>2.25</v>
      </c>
      <c r="K28" s="82">
        <f t="shared" si="1"/>
        <v>4.5</v>
      </c>
      <c r="L28" s="81" t="s">
        <v>45</v>
      </c>
    </row>
    <row r="29" spans="1:15" s="71" customFormat="1" ht="28.5" x14ac:dyDescent="0.2">
      <c r="A29" s="76">
        <v>27</v>
      </c>
      <c r="B29" s="78" t="s">
        <v>55</v>
      </c>
      <c r="C29" s="79" t="s">
        <v>210</v>
      </c>
      <c r="D29" s="78" t="s">
        <v>240</v>
      </c>
      <c r="E29" s="94">
        <v>3</v>
      </c>
      <c r="F29" s="68" t="s">
        <v>11</v>
      </c>
      <c r="G29" s="68" t="s">
        <v>11</v>
      </c>
      <c r="H29" s="68" t="s">
        <v>94</v>
      </c>
      <c r="I29" s="68" t="s">
        <v>11</v>
      </c>
      <c r="J29" s="80">
        <f>IF($F29="","",(AVERAGE(VLOOKUP($F29,'datos de partida'!$M$2:$N$7,2,0),VLOOKUP($G29,'datos de partida'!$M$2:$N$7,2,0),VLOOKUP($H29,'datos de partida'!$M$2:$N$7,2,0),VLOOKUP($I29,'datos de partida'!$M$2:$N$7,2,0))))</f>
        <v>2.5</v>
      </c>
      <c r="K29" s="82">
        <f t="shared" si="1"/>
        <v>7.5</v>
      </c>
      <c r="L29" s="81" t="s">
        <v>45</v>
      </c>
    </row>
    <row r="30" spans="1:15" s="71" customFormat="1" ht="28.5" x14ac:dyDescent="0.2">
      <c r="A30" s="76">
        <v>28</v>
      </c>
      <c r="B30" s="78" t="s">
        <v>55</v>
      </c>
      <c r="C30" s="79" t="s">
        <v>214</v>
      </c>
      <c r="D30" s="78" t="s">
        <v>223</v>
      </c>
      <c r="E30" s="94">
        <v>3</v>
      </c>
      <c r="F30" s="68" t="s">
        <v>93</v>
      </c>
      <c r="G30" s="68" t="s">
        <v>93</v>
      </c>
      <c r="H30" s="68" t="s">
        <v>11</v>
      </c>
      <c r="I30" s="68" t="s">
        <v>92</v>
      </c>
      <c r="J30" s="80">
        <f>IF($F30="","",(AVERAGE(VLOOKUP($F30,'datos de partida'!$M$2:$N$7,2,0),VLOOKUP($G30,'datos de partida'!$M$2:$N$7,2,0),VLOOKUP($H30,'datos de partida'!$M$2:$N$7,2,0),VLOOKUP($I30,'datos de partida'!$M$2:$N$7,2,0))))</f>
        <v>2.25</v>
      </c>
      <c r="K30" s="82">
        <f t="shared" si="1"/>
        <v>6.75</v>
      </c>
      <c r="L30" s="81" t="s">
        <v>45</v>
      </c>
    </row>
    <row r="31" spans="1:15" s="71" customFormat="1" ht="28.5" x14ac:dyDescent="0.2">
      <c r="A31" s="76">
        <v>29</v>
      </c>
      <c r="B31" s="78" t="s">
        <v>55</v>
      </c>
      <c r="C31" s="79" t="s">
        <v>214</v>
      </c>
      <c r="D31" s="78" t="s">
        <v>224</v>
      </c>
      <c r="E31" s="94">
        <v>3</v>
      </c>
      <c r="F31" s="68" t="s">
        <v>94</v>
      </c>
      <c r="G31" s="68" t="s">
        <v>93</v>
      </c>
      <c r="H31" s="68" t="s">
        <v>11</v>
      </c>
      <c r="I31" s="68" t="s">
        <v>92</v>
      </c>
      <c r="J31" s="80">
        <f>IF($F31="","",(AVERAGE(VLOOKUP($F31,'datos de partida'!$M$2:$N$7,2,0),VLOOKUP($G31,'datos de partida'!$M$2:$N$7,2,0),VLOOKUP($H31,'datos de partida'!$M$2:$N$7,2,0),VLOOKUP($I31,'datos de partida'!$M$2:$N$7,2,0))))</f>
        <v>2.5</v>
      </c>
      <c r="K31" s="82">
        <f t="shared" si="1"/>
        <v>7.5</v>
      </c>
      <c r="L31" s="81" t="s">
        <v>45</v>
      </c>
    </row>
    <row r="32" spans="1:15" s="71" customFormat="1" ht="28.5" x14ac:dyDescent="0.2">
      <c r="A32" s="76">
        <v>30</v>
      </c>
      <c r="B32" s="78" t="s">
        <v>55</v>
      </c>
      <c r="C32" s="79" t="s">
        <v>215</v>
      </c>
      <c r="D32" s="78" t="s">
        <v>225</v>
      </c>
      <c r="E32" s="94">
        <v>2</v>
      </c>
      <c r="F32" s="68" t="s">
        <v>93</v>
      </c>
      <c r="G32" s="68" t="s">
        <v>94</v>
      </c>
      <c r="H32" s="68" t="s">
        <v>94</v>
      </c>
      <c r="I32" s="68" t="s">
        <v>92</v>
      </c>
      <c r="J32" s="80">
        <f>IF($F32="","",(AVERAGE(VLOOKUP($F32,'datos de partida'!$M$2:$N$7,2,0),VLOOKUP($G32,'datos de partida'!$M$2:$N$7,2,0),VLOOKUP($H32,'datos de partida'!$M$2:$N$7,2,0),VLOOKUP($I32,'datos de partida'!$M$2:$N$7,2,0))))</f>
        <v>3</v>
      </c>
      <c r="K32" s="82">
        <f t="shared" si="1"/>
        <v>6</v>
      </c>
      <c r="L32" s="81" t="s">
        <v>45</v>
      </c>
    </row>
    <row r="33" spans="1:12" s="71" customFormat="1" ht="28.5" x14ac:dyDescent="0.2">
      <c r="A33" s="76">
        <v>31</v>
      </c>
      <c r="B33" s="78" t="s">
        <v>55</v>
      </c>
      <c r="C33" s="79" t="s">
        <v>216</v>
      </c>
      <c r="D33" s="78" t="s">
        <v>226</v>
      </c>
      <c r="E33" s="94">
        <v>2</v>
      </c>
      <c r="F33" s="68" t="s">
        <v>93</v>
      </c>
      <c r="G33" s="68" t="s">
        <v>94</v>
      </c>
      <c r="H33" s="68" t="s">
        <v>94</v>
      </c>
      <c r="I33" s="68" t="s">
        <v>11</v>
      </c>
      <c r="J33" s="80">
        <f>IF($F33="","",(AVERAGE(VLOOKUP($F33,'datos de partida'!$M$2:$N$7,2,0),VLOOKUP($G33,'datos de partida'!$M$2:$N$7,2,0),VLOOKUP($H33,'datos de partida'!$M$2:$N$7,2,0),VLOOKUP($I33,'datos de partida'!$M$2:$N$7,2,0))))</f>
        <v>3.25</v>
      </c>
      <c r="K33" s="82">
        <f t="shared" si="1"/>
        <v>6.5</v>
      </c>
      <c r="L33" s="81" t="s">
        <v>45</v>
      </c>
    </row>
    <row r="34" spans="1:12" s="71" customFormat="1" ht="28.5" x14ac:dyDescent="0.2">
      <c r="A34" s="76">
        <v>32</v>
      </c>
      <c r="B34" s="78" t="s">
        <v>55</v>
      </c>
      <c r="C34" s="79" t="s">
        <v>217</v>
      </c>
      <c r="D34" s="78" t="s">
        <v>227</v>
      </c>
      <c r="E34" s="94">
        <v>2</v>
      </c>
      <c r="F34" s="68" t="s">
        <v>94</v>
      </c>
      <c r="G34" s="68" t="s">
        <v>94</v>
      </c>
      <c r="H34" s="68" t="s">
        <v>94</v>
      </c>
      <c r="I34" s="68" t="s">
        <v>11</v>
      </c>
      <c r="J34" s="80">
        <f>IF($F34="","",(AVERAGE(VLOOKUP($F34,'datos de partida'!$M$2:$N$7,2,0),VLOOKUP($G34,'datos de partida'!$M$2:$N$7,2,0),VLOOKUP($H34,'datos de partida'!$M$2:$N$7,2,0),VLOOKUP($I34,'datos de partida'!$M$2:$N$7,2,0))))</f>
        <v>3.5</v>
      </c>
      <c r="K34" s="82">
        <f t="shared" si="1"/>
        <v>7</v>
      </c>
      <c r="L34" s="81" t="s">
        <v>45</v>
      </c>
    </row>
    <row r="35" spans="1:12" s="71" customFormat="1" ht="28.5" x14ac:dyDescent="0.2">
      <c r="A35" s="76">
        <v>33</v>
      </c>
      <c r="B35" s="78" t="s">
        <v>55</v>
      </c>
      <c r="C35" s="79" t="s">
        <v>217</v>
      </c>
      <c r="D35" s="78" t="s">
        <v>228</v>
      </c>
      <c r="E35" s="94">
        <v>3</v>
      </c>
      <c r="F35" s="68" t="s">
        <v>93</v>
      </c>
      <c r="G35" s="68" t="s">
        <v>94</v>
      </c>
      <c r="H35" s="68" t="s">
        <v>94</v>
      </c>
      <c r="I35" s="68" t="s">
        <v>92</v>
      </c>
      <c r="J35" s="80">
        <f>IF($F35="","",(AVERAGE(VLOOKUP($F35,'datos de partida'!$M$2:$N$7,2,0),VLOOKUP($G35,'datos de partida'!$M$2:$N$7,2,0),VLOOKUP($H35,'datos de partida'!$M$2:$N$7,2,0),VLOOKUP($I35,'datos de partida'!$M$2:$N$7,2,0))))</f>
        <v>3</v>
      </c>
      <c r="K35" s="82">
        <f t="shared" si="1"/>
        <v>9</v>
      </c>
      <c r="L35" s="81" t="s">
        <v>45</v>
      </c>
    </row>
    <row r="36" spans="1:12" s="71" customFormat="1" ht="15.75" x14ac:dyDescent="0.2">
      <c r="A36" s="76">
        <v>34</v>
      </c>
      <c r="B36" s="78" t="s">
        <v>55</v>
      </c>
      <c r="C36" s="79" t="s">
        <v>217</v>
      </c>
      <c r="D36" s="78" t="s">
        <v>229</v>
      </c>
      <c r="E36" s="94">
        <v>2</v>
      </c>
      <c r="F36" s="68" t="s">
        <v>11</v>
      </c>
      <c r="G36" s="68" t="s">
        <v>94</v>
      </c>
      <c r="H36" s="68" t="s">
        <v>94</v>
      </c>
      <c r="I36" s="68" t="s">
        <v>92</v>
      </c>
      <c r="J36" s="80">
        <f>IF($F36="","",(AVERAGE(VLOOKUP($F36,'datos de partida'!$M$2:$N$7,2,0),VLOOKUP($G36,'datos de partida'!$M$2:$N$7,2,0),VLOOKUP($H36,'datos de partida'!$M$2:$N$7,2,0),VLOOKUP($I36,'datos de partida'!$M$2:$N$7,2,0))))</f>
        <v>2.75</v>
      </c>
      <c r="K36" s="82">
        <f t="shared" si="1"/>
        <v>5.5</v>
      </c>
      <c r="L36" s="81"/>
    </row>
    <row r="37" spans="1:12" s="71" customFormat="1" ht="15.75" x14ac:dyDescent="0.2">
      <c r="B37" s="72"/>
      <c r="C37" s="72"/>
      <c r="D37" s="73"/>
      <c r="E37" s="73"/>
      <c r="F37" s="68"/>
      <c r="G37" s="68"/>
      <c r="H37" s="68"/>
      <c r="I37" s="68"/>
      <c r="J37" s="80"/>
      <c r="K37" s="82"/>
      <c r="L37" s="81"/>
    </row>
  </sheetData>
  <sheetProtection formatCells="0" formatColumns="0" formatRows="0" insertRows="0" deleteRows="0" selectLockedCells="1" sort="0" autoFilter="0"/>
  <autoFilter ref="A2:O36"/>
  <mergeCells count="9">
    <mergeCell ref="A1:A2"/>
    <mergeCell ref="N1:N2"/>
    <mergeCell ref="J1:J2"/>
    <mergeCell ref="K1:K2"/>
    <mergeCell ref="M1:M2"/>
    <mergeCell ref="B1:B2"/>
    <mergeCell ref="C1:C2"/>
    <mergeCell ref="D1:D2"/>
    <mergeCell ref="F1:I1"/>
  </mergeCells>
  <dataValidations count="3">
    <dataValidation type="list" allowBlank="1" showErrorMessage="1" errorTitle="Error" error="Please select an option from the drop down list." sqref="E3:E15">
      <formula1>Likelihood</formula1>
    </dataValidation>
    <dataValidation allowBlank="1" showErrorMessage="1" errorTitle="Error" error="Please select an option from the drop down list." sqref="J3:J37"/>
    <dataValidation type="list" allowBlank="1" showInputMessage="1" showErrorMessage="1" sqref="E16:E23">
      <formula1>Likelihood</formula1>
    </dataValidation>
  </dataValidations>
  <printOptions verticalCentered="1"/>
  <pageMargins left="0" right="0" top="0" bottom="0" header="0" footer="0"/>
  <pageSetup scale="44" orientation="landscape" r:id="rId1"/>
  <headerFooter>
    <oddFooter>&amp;RR-10-1</oddFooter>
  </headerFooter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3" stopIfTrue="1" operator="between" id="{8CE2C077-AF5D-42A7-A969-D7B4A3CA714E}">
            <xm:f>'datos de partida'!$C$5</xm:f>
            <xm:f>'datos de partida'!$C$3</xm:f>
            <x14:dxf>
              <fill>
                <patternFill>
                  <bgColor rgb="FFFFFF00"/>
                </patternFill>
              </fill>
            </x14:dxf>
          </x14:cfRule>
          <xm:sqref>K3:K37</xm:sqref>
        </x14:conditionalFormatting>
        <x14:conditionalFormatting xmlns:xm="http://schemas.microsoft.com/office/excel/2006/main">
          <x14:cfRule type="cellIs" priority="23" stopIfTrue="1" operator="greaterThanOrEqual" id="{7AF2864C-4A24-48E4-AC45-B3AC064B3FD3}">
            <xm:f>'datos de partida'!$C$3</xm:f>
            <x14:dxf>
              <font>
                <color rgb="FFFFFF00"/>
              </font>
              <fill>
                <patternFill>
                  <bgColor rgb="FFFF0000"/>
                </patternFill>
              </fill>
            </x14:dxf>
          </x14:cfRule>
          <xm:sqref>K3:K37</xm:sqref>
        </x14:conditionalFormatting>
        <x14:conditionalFormatting xmlns:xm="http://schemas.microsoft.com/office/excel/2006/main">
          <x14:cfRule type="cellIs" priority="7" operator="between" id="{6FB9561F-5E99-4178-A322-760A4F981023}">
            <xm:f>'datos de partida'!$C$5</xm:f>
            <xm:f>1</xm:f>
            <x14:dxf>
              <fill>
                <patternFill>
                  <bgColor theme="9"/>
                </patternFill>
              </fill>
            </x14:dxf>
          </x14:cfRule>
          <xm:sqref>K1:K1048576</xm:sqref>
        </x14:conditionalFormatting>
        <x14:conditionalFormatting xmlns:xm="http://schemas.microsoft.com/office/excel/2006/main">
          <x14:cfRule type="cellIs" priority="6" stopIfTrue="1" operator="between" id="{8D284AC9-D1FC-4ED1-B707-2F98CE2158D4}">
            <xm:f>'datos de partida'!$C$5</xm:f>
            <xm:f>'datos de partida'!$C$3</xm:f>
            <x14:dxf>
              <fill>
                <patternFill>
                  <bgColor rgb="FFFFFF00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5" stopIfTrue="1" operator="greaterThanOrEqual" id="{7A5B4D25-F706-414B-9628-19A31F4A12BC}">
            <xm:f>'datos de partida'!$C$3</xm:f>
            <x14:dxf>
              <font>
                <color rgb="FFFFFF00"/>
              </font>
              <fill>
                <patternFill>
                  <bgColor rgb="FFFF0000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4" operator="between" id="{5A952806-2517-460C-BB5D-BD2B205CB316}">
            <xm:f>'datos de partida'!$C$5</xm:f>
            <xm:f>1</xm:f>
            <x14:dxf>
              <fill>
                <patternFill>
                  <bgColor theme="9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3" stopIfTrue="1" operator="between" id="{88D923F7-EA00-481F-BEC6-F55BABF05056}">
            <xm:f>'datos de partida'!$C$5</xm:f>
            <xm:f>'datos de partida'!$C$3</xm:f>
            <x14:dxf>
              <fill>
                <patternFill>
                  <bgColor rgb="FFFFFF00"/>
                </patternFill>
              </fill>
            </x14:dxf>
          </x14:cfRule>
          <xm:sqref>M6</xm:sqref>
        </x14:conditionalFormatting>
        <x14:conditionalFormatting xmlns:xm="http://schemas.microsoft.com/office/excel/2006/main">
          <x14:cfRule type="cellIs" priority="2" stopIfTrue="1" operator="greaterThanOrEqual" id="{DA988055-6A91-4EFD-938B-01A9C337ACF3}">
            <xm:f>'datos de partida'!$C$3</xm:f>
            <x14:dxf>
              <font>
                <color rgb="FFFFFF00"/>
              </font>
              <fill>
                <patternFill>
                  <bgColor rgb="FFFF0000"/>
                </patternFill>
              </fill>
            </x14:dxf>
          </x14:cfRule>
          <xm:sqref>M6</xm:sqref>
        </x14:conditionalFormatting>
        <x14:conditionalFormatting xmlns:xm="http://schemas.microsoft.com/office/excel/2006/main">
          <x14:cfRule type="cellIs" priority="1" operator="between" id="{3A167816-23FC-4446-96EA-ABEB2979C4F2}">
            <xm:f>'datos de partida'!$C$5</xm:f>
            <xm:f>1</xm:f>
            <x14:dxf>
              <fill>
                <patternFill>
                  <bgColor theme="9"/>
                </patternFill>
              </fill>
            </x14:dxf>
          </x14:cfRule>
          <xm:sqref>M6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'datos de partida'!$G$3:$G$13</xm:f>
          </x14:formula1>
          <xm:sqref>L3:L35</xm:sqref>
        </x14:dataValidation>
        <x14:dataValidation type="list" allowBlank="1" showInputMessage="1" showErrorMessage="1">
          <x14:formula1>
            <xm:f>'datos de partida'!$M$3:$M$6</xm:f>
          </x14:formula1>
          <xm:sqref>F3:I37</xm:sqref>
        </x14:dataValidation>
        <x14:dataValidation type="list" allowBlank="1" showInputMessage="1">
          <x14:formula1>
            <xm:f>'datos de partida'!$I$3:$I$24</xm:f>
          </x14:formula1>
          <xm:sqref>C3:C64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G37"/>
  <sheetViews>
    <sheetView view="pageBreakPreview" topLeftCell="A4" zoomScaleNormal="100" zoomScaleSheetLayoutView="100" workbookViewId="0">
      <selection activeCell="C24" sqref="C24:E24"/>
    </sheetView>
  </sheetViews>
  <sheetFormatPr baseColWidth="10" defaultColWidth="11.42578125" defaultRowHeight="16.5" x14ac:dyDescent="0.3"/>
  <cols>
    <col min="1" max="2" width="11.42578125" style="46"/>
    <col min="3" max="3" width="20.140625" style="46" customWidth="1"/>
    <col min="4" max="4" width="18.85546875" style="46" customWidth="1"/>
    <col min="5" max="5" width="9.5703125" style="46" customWidth="1"/>
    <col min="6" max="6" width="17.28515625" style="46" customWidth="1"/>
    <col min="7" max="7" width="18.85546875" style="46" bestFit="1" customWidth="1"/>
    <col min="8" max="16384" width="11.42578125" style="46"/>
  </cols>
  <sheetData>
    <row r="1" spans="2:7" ht="35.25" customHeight="1" thickTop="1" thickBot="1" x14ac:dyDescent="0.35">
      <c r="B1" s="47" t="s">
        <v>139</v>
      </c>
      <c r="C1" s="48">
        <v>3</v>
      </c>
    </row>
    <row r="2" spans="2:7" ht="17.25" thickTop="1" x14ac:dyDescent="0.3"/>
    <row r="3" spans="2:7" ht="17.25" thickBot="1" x14ac:dyDescent="0.35"/>
    <row r="4" spans="2:7" ht="32.25" customHeight="1" thickBot="1" x14ac:dyDescent="0.35">
      <c r="C4" s="49" t="s">
        <v>140</v>
      </c>
      <c r="D4" s="59">
        <f>C1</f>
        <v>3</v>
      </c>
      <c r="E4" s="60"/>
      <c r="F4" s="61"/>
      <c r="G4" s="62"/>
    </row>
    <row r="5" spans="2:7" ht="32.25" customHeight="1" thickBot="1" x14ac:dyDescent="0.35">
      <c r="C5" s="63" t="s">
        <v>141</v>
      </c>
      <c r="D5" s="114" t="str">
        <f>VLOOKUP(C1,'Registro de riesgos'!A:D,4,0)</f>
        <v>D3.- Alta dependencia de grandes clientes.</v>
      </c>
      <c r="E5" s="115"/>
      <c r="F5" s="115"/>
      <c r="G5" s="115"/>
    </row>
    <row r="6" spans="2:7" ht="17.25" thickBot="1" x14ac:dyDescent="0.35">
      <c r="C6" s="116" t="s">
        <v>203</v>
      </c>
      <c r="D6" s="117"/>
      <c r="E6" s="117"/>
      <c r="F6" s="117"/>
      <c r="G6" s="118"/>
    </row>
    <row r="7" spans="2:7" x14ac:dyDescent="0.3">
      <c r="C7" s="119" t="s">
        <v>204</v>
      </c>
      <c r="D7" s="120"/>
      <c r="E7" s="120"/>
      <c r="F7" s="120"/>
      <c r="G7" s="121"/>
    </row>
    <row r="8" spans="2:7" x14ac:dyDescent="0.3">
      <c r="C8" s="122"/>
      <c r="D8" s="123"/>
      <c r="E8" s="123"/>
      <c r="F8" s="123"/>
      <c r="G8" s="124"/>
    </row>
    <row r="9" spans="2:7" x14ac:dyDescent="0.3">
      <c r="C9" s="122"/>
      <c r="D9" s="123"/>
      <c r="E9" s="123"/>
      <c r="F9" s="123"/>
      <c r="G9" s="124"/>
    </row>
    <row r="10" spans="2:7" x14ac:dyDescent="0.3">
      <c r="C10" s="122"/>
      <c r="D10" s="123"/>
      <c r="E10" s="123"/>
      <c r="F10" s="123"/>
      <c r="G10" s="124"/>
    </row>
    <row r="11" spans="2:7" ht="17.25" thickBot="1" x14ac:dyDescent="0.35">
      <c r="C11" s="125"/>
      <c r="D11" s="126"/>
      <c r="E11" s="126"/>
      <c r="F11" s="126"/>
      <c r="G11" s="127"/>
    </row>
    <row r="12" spans="2:7" ht="17.25" thickBot="1" x14ac:dyDescent="0.35">
      <c r="C12" s="64"/>
      <c r="D12" s="64"/>
      <c r="E12" s="64"/>
      <c r="F12" s="64"/>
      <c r="G12" s="64"/>
    </row>
    <row r="13" spans="2:7" ht="17.25" thickBot="1" x14ac:dyDescent="0.35">
      <c r="C13" s="116" t="s">
        <v>142</v>
      </c>
      <c r="D13" s="117"/>
      <c r="E13" s="117"/>
      <c r="F13" s="117"/>
      <c r="G13" s="118"/>
    </row>
    <row r="14" spans="2:7" ht="42" customHeight="1" x14ac:dyDescent="0.3">
      <c r="C14" s="128" t="s">
        <v>189</v>
      </c>
      <c r="D14" s="129"/>
      <c r="E14" s="129"/>
      <c r="F14" s="129"/>
      <c r="G14" s="130"/>
    </row>
    <row r="15" spans="2:7" ht="9" customHeight="1" x14ac:dyDescent="0.3">
      <c r="C15" s="131"/>
      <c r="D15" s="132"/>
      <c r="E15" s="132"/>
      <c r="F15" s="132"/>
      <c r="G15" s="133"/>
    </row>
    <row r="16" spans="2:7" x14ac:dyDescent="0.3">
      <c r="C16" s="131"/>
      <c r="D16" s="132"/>
      <c r="E16" s="132"/>
      <c r="F16" s="132"/>
      <c r="G16" s="133"/>
    </row>
    <row r="17" spans="3:7" ht="29.25" customHeight="1" thickBot="1" x14ac:dyDescent="0.35">
      <c r="C17" s="134"/>
      <c r="D17" s="135"/>
      <c r="E17" s="135"/>
      <c r="F17" s="135"/>
      <c r="G17" s="136"/>
    </row>
    <row r="18" spans="3:7" ht="17.25" thickBot="1" x14ac:dyDescent="0.35">
      <c r="C18" s="50"/>
    </row>
    <row r="19" spans="3:7" ht="17.25" customHeight="1" thickBot="1" x14ac:dyDescent="0.35">
      <c r="C19" s="111" t="s">
        <v>144</v>
      </c>
      <c r="D19" s="112"/>
      <c r="E19" s="112"/>
      <c r="F19" s="112"/>
      <c r="G19" s="113"/>
    </row>
    <row r="20" spans="3:7" ht="17.25" thickBot="1" x14ac:dyDescent="0.35">
      <c r="C20" s="111" t="s">
        <v>135</v>
      </c>
      <c r="D20" s="112"/>
      <c r="E20" s="113"/>
      <c r="F20" s="51" t="s">
        <v>136</v>
      </c>
      <c r="G20" s="51" t="s">
        <v>143</v>
      </c>
    </row>
    <row r="21" spans="3:7" ht="29.25" customHeight="1" thickBot="1" x14ac:dyDescent="0.35">
      <c r="C21" s="140" t="s">
        <v>185</v>
      </c>
      <c r="D21" s="141"/>
      <c r="E21" s="142"/>
      <c r="F21" s="93">
        <v>43388</v>
      </c>
      <c r="G21" s="83" t="s">
        <v>232</v>
      </c>
    </row>
    <row r="22" spans="3:7" ht="27.75" customHeight="1" thickBot="1" x14ac:dyDescent="0.35">
      <c r="C22" s="140" t="s">
        <v>186</v>
      </c>
      <c r="D22" s="141"/>
      <c r="E22" s="142"/>
      <c r="F22" s="93">
        <v>43524</v>
      </c>
      <c r="G22" s="83" t="s">
        <v>233</v>
      </c>
    </row>
    <row r="23" spans="3:7" ht="22.5" customHeight="1" thickBot="1" x14ac:dyDescent="0.35">
      <c r="C23" s="140" t="s">
        <v>193</v>
      </c>
      <c r="D23" s="141"/>
      <c r="E23" s="142"/>
      <c r="F23" s="93">
        <v>43496</v>
      </c>
      <c r="G23" s="83" t="s">
        <v>233</v>
      </c>
    </row>
    <row r="24" spans="3:7" ht="24.75" customHeight="1" thickBot="1" x14ac:dyDescent="0.35">
      <c r="C24" s="140" t="s">
        <v>187</v>
      </c>
      <c r="D24" s="141"/>
      <c r="E24" s="142"/>
      <c r="F24" s="93">
        <v>43585</v>
      </c>
      <c r="G24" s="83" t="s">
        <v>232</v>
      </c>
    </row>
    <row r="25" spans="3:7" ht="17.25" thickBot="1" x14ac:dyDescent="0.35">
      <c r="C25" s="137"/>
      <c r="D25" s="138"/>
      <c r="E25" s="139"/>
      <c r="F25" s="52"/>
      <c r="G25" s="53"/>
    </row>
    <row r="26" spans="3:7" ht="17.25" thickBot="1" x14ac:dyDescent="0.35">
      <c r="C26" s="137"/>
      <c r="D26" s="138"/>
      <c r="E26" s="139"/>
      <c r="F26" s="52"/>
      <c r="G26" s="53"/>
    </row>
    <row r="27" spans="3:7" ht="17.25" thickBot="1" x14ac:dyDescent="0.35">
      <c r="C27" s="137"/>
      <c r="D27" s="138"/>
      <c r="E27" s="139"/>
      <c r="F27" s="52"/>
      <c r="G27" s="53"/>
    </row>
    <row r="28" spans="3:7" ht="17.25" customHeight="1" thickBot="1" x14ac:dyDescent="0.35">
      <c r="C28" s="111"/>
      <c r="D28" s="112"/>
      <c r="E28" s="112"/>
      <c r="F28" s="112"/>
      <c r="G28" s="113"/>
    </row>
    <row r="29" spans="3:7" ht="17.25" customHeight="1" thickBot="1" x14ac:dyDescent="0.35">
      <c r="C29" s="111" t="s">
        <v>145</v>
      </c>
      <c r="D29" s="112"/>
      <c r="E29" s="112"/>
      <c r="F29" s="51" t="s">
        <v>136</v>
      </c>
      <c r="G29" s="51" t="s">
        <v>143</v>
      </c>
    </row>
    <row r="30" spans="3:7" ht="51" customHeight="1" thickBot="1" x14ac:dyDescent="0.35">
      <c r="C30" s="137" t="s">
        <v>156</v>
      </c>
      <c r="D30" s="138"/>
      <c r="E30" s="139"/>
      <c r="F30" s="52">
        <v>43738</v>
      </c>
      <c r="G30" s="83" t="s">
        <v>188</v>
      </c>
    </row>
    <row r="31" spans="3:7" ht="17.25" thickBot="1" x14ac:dyDescent="0.35">
      <c r="C31" s="54"/>
    </row>
    <row r="32" spans="3:7" s="55" customFormat="1" ht="16.5" customHeight="1" x14ac:dyDescent="0.2">
      <c r="C32" s="143" t="s">
        <v>146</v>
      </c>
      <c r="D32" s="144"/>
      <c r="E32" s="144"/>
      <c r="F32" s="144"/>
      <c r="G32" s="145"/>
    </row>
    <row r="33" spans="3:7" ht="29.25" customHeight="1" thickBot="1" x14ac:dyDescent="0.35">
      <c r="C33" s="146"/>
      <c r="D33" s="147"/>
      <c r="E33" s="147"/>
      <c r="F33" s="147"/>
      <c r="G33" s="148"/>
    </row>
    <row r="34" spans="3:7" ht="17.25" thickBot="1" x14ac:dyDescent="0.35">
      <c r="C34" s="149" t="s">
        <v>137</v>
      </c>
      <c r="D34" s="150"/>
      <c r="E34" s="151"/>
      <c r="F34" s="56" t="s">
        <v>136</v>
      </c>
      <c r="G34" s="56" t="s">
        <v>138</v>
      </c>
    </row>
    <row r="35" spans="3:7" ht="45.75" customHeight="1" thickBot="1" x14ac:dyDescent="0.35">
      <c r="C35" s="152"/>
      <c r="D35" s="153"/>
      <c r="E35" s="154"/>
      <c r="F35" s="57"/>
      <c r="G35" s="58"/>
    </row>
    <row r="36" spans="3:7" x14ac:dyDescent="0.3">
      <c r="C36" s="54"/>
    </row>
    <row r="37" spans="3:7" x14ac:dyDescent="0.3">
      <c r="C37" s="54"/>
    </row>
  </sheetData>
  <mergeCells count="21">
    <mergeCell ref="C30:E30"/>
    <mergeCell ref="C32:G32"/>
    <mergeCell ref="C33:G33"/>
    <mergeCell ref="C34:E34"/>
    <mergeCell ref="C35:E35"/>
    <mergeCell ref="C21:E21"/>
    <mergeCell ref="C22:E22"/>
    <mergeCell ref="C23:E23"/>
    <mergeCell ref="C24:E24"/>
    <mergeCell ref="C20:E20"/>
    <mergeCell ref="C25:E25"/>
    <mergeCell ref="C26:E26"/>
    <mergeCell ref="C27:E27"/>
    <mergeCell ref="C28:G28"/>
    <mergeCell ref="C29:E29"/>
    <mergeCell ref="C19:G19"/>
    <mergeCell ref="D5:G5"/>
    <mergeCell ref="C6:G6"/>
    <mergeCell ref="C7:G11"/>
    <mergeCell ref="C13:G13"/>
    <mergeCell ref="C14:G1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&amp;R&amp;K00-047Plan de mitigación del riesgo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showGridLines="0" zoomScaleNormal="100" workbookViewId="0">
      <pane ySplit="3" topLeftCell="A4" activePane="bottomLeft" state="frozen"/>
      <selection pane="bottomLeft" activeCell="J5" sqref="J5"/>
    </sheetView>
  </sheetViews>
  <sheetFormatPr baseColWidth="10" defaultColWidth="9.140625" defaultRowHeight="14.25" x14ac:dyDescent="0.2"/>
  <cols>
    <col min="1" max="1" width="4.140625" style="19" bestFit="1" customWidth="1"/>
    <col min="2" max="2" width="25.5703125" style="19" customWidth="1"/>
    <col min="3" max="3" width="58" style="20" bestFit="1" customWidth="1"/>
    <col min="4" max="4" width="26.85546875" style="20" bestFit="1" customWidth="1"/>
    <col min="5" max="5" width="10.28515625" style="20" bestFit="1" customWidth="1"/>
    <col min="6" max="6" width="16.140625" style="20" bestFit="1" customWidth="1"/>
    <col min="7" max="7" width="12.5703125" style="20" bestFit="1" customWidth="1"/>
    <col min="8" max="8" width="15.140625" style="20" bestFit="1" customWidth="1"/>
    <col min="9" max="9" width="8.42578125" style="20" bestFit="1" customWidth="1"/>
    <col min="10" max="10" width="10.28515625" style="20" customWidth="1"/>
    <col min="11" max="11" width="35.28515625" style="18" bestFit="1" customWidth="1"/>
    <col min="12" max="12" width="18.140625" style="18" customWidth="1"/>
    <col min="13" max="13" width="12" style="18" customWidth="1"/>
    <col min="14" max="16384" width="9.140625" style="18"/>
  </cols>
  <sheetData>
    <row r="1" spans="1:13" ht="45.75" customHeight="1" x14ac:dyDescent="0.2">
      <c r="A1" s="155"/>
      <c r="B1" s="155"/>
      <c r="C1" s="155"/>
      <c r="D1" s="156" t="s">
        <v>109</v>
      </c>
      <c r="E1" s="156"/>
      <c r="F1" s="156"/>
      <c r="G1" s="156"/>
      <c r="H1" s="156"/>
      <c r="I1" s="156"/>
      <c r="J1" s="156"/>
      <c r="K1" s="156"/>
      <c r="L1" s="156"/>
      <c r="M1" s="156"/>
    </row>
    <row r="2" spans="1:13" ht="62.25" customHeight="1" x14ac:dyDescent="0.2">
      <c r="A2" s="107" t="s">
        <v>147</v>
      </c>
      <c r="B2" s="107" t="s">
        <v>55</v>
      </c>
      <c r="C2" s="157" t="s">
        <v>21</v>
      </c>
      <c r="D2" s="106" t="s">
        <v>102</v>
      </c>
      <c r="E2" s="157" t="s">
        <v>56</v>
      </c>
      <c r="F2" s="157"/>
      <c r="G2" s="157"/>
      <c r="H2" s="157"/>
      <c r="I2" s="105" t="s">
        <v>2</v>
      </c>
      <c r="J2" s="105" t="s">
        <v>73</v>
      </c>
      <c r="K2" s="160" t="str">
        <f>'datos de partida'!Q25</f>
        <v>Plan de búsqueda de oportunidades
(sugerido para Opp con factor &gt;=)12 referencia del documento de planificación externa</v>
      </c>
      <c r="L2" s="107" t="s">
        <v>58</v>
      </c>
      <c r="M2" s="107" t="s">
        <v>57</v>
      </c>
    </row>
    <row r="3" spans="1:13" s="22" customFormat="1" ht="39" customHeight="1" x14ac:dyDescent="0.2">
      <c r="A3" s="107"/>
      <c r="B3" s="107"/>
      <c r="C3" s="157"/>
      <c r="D3" s="158"/>
      <c r="E3" s="65" t="s">
        <v>105</v>
      </c>
      <c r="F3" s="65" t="s">
        <v>106</v>
      </c>
      <c r="G3" s="65" t="s">
        <v>107</v>
      </c>
      <c r="H3" s="65" t="s">
        <v>108</v>
      </c>
      <c r="I3" s="105"/>
      <c r="J3" s="105"/>
      <c r="K3" s="160"/>
      <c r="L3" s="107"/>
      <c r="M3" s="159"/>
    </row>
    <row r="4" spans="1:13" s="71" customFormat="1" ht="15.75" x14ac:dyDescent="0.2">
      <c r="A4" s="66">
        <v>1</v>
      </c>
      <c r="B4" s="66"/>
      <c r="C4" s="13" t="s">
        <v>161</v>
      </c>
      <c r="D4" s="68">
        <v>3</v>
      </c>
      <c r="E4" s="69" t="s">
        <v>11</v>
      </c>
      <c r="F4" s="69" t="s">
        <v>103</v>
      </c>
      <c r="G4" s="69" t="s">
        <v>11</v>
      </c>
      <c r="H4" s="69" t="s">
        <v>10</v>
      </c>
      <c r="I4" s="70">
        <f>IF($E4="","",(AVERAGE(VLOOKUP($E4,'datos de partida'!$L$2:$N$7,3,0),VLOOKUP($F4,'datos de partida'!$L$2:$N$7,3,0),VLOOKUP($G4,'datos de partida'!$L$2:$N$7,3,0),VLOOKUP($H4,'datos de partida'!$L$2:$N$7,3,0))))</f>
        <v>2</v>
      </c>
      <c r="J4" s="75">
        <f>I4*D4</f>
        <v>6</v>
      </c>
    </row>
    <row r="5" spans="1:13" s="71" customFormat="1" ht="60" x14ac:dyDescent="0.2">
      <c r="A5" s="66">
        <v>2</v>
      </c>
      <c r="B5" s="66" t="s">
        <v>214</v>
      </c>
      <c r="C5" s="92" t="s">
        <v>190</v>
      </c>
      <c r="D5" s="69">
        <v>4</v>
      </c>
      <c r="E5" s="69" t="s">
        <v>104</v>
      </c>
      <c r="F5" s="69" t="s">
        <v>104</v>
      </c>
      <c r="G5" s="69" t="s">
        <v>104</v>
      </c>
      <c r="H5" s="69" t="s">
        <v>10</v>
      </c>
      <c r="I5" s="70">
        <f>IF($E5="","",(AVERAGE(VLOOKUP($E5,'datos de partida'!$L$2:$N$7,3,0),VLOOKUP($F5,'datos de partida'!$L$2:$N$7,3,0),VLOOKUP($G5,'datos de partida'!$L$2:$N$7,3,0),VLOOKUP($H5,'datos de partida'!$L$2:$N$7,3,0))))</f>
        <v>3.25</v>
      </c>
      <c r="J5" s="75">
        <f t="shared" ref="J5:J6" si="0">I5*D5</f>
        <v>13</v>
      </c>
      <c r="L5" s="71" t="s">
        <v>18</v>
      </c>
      <c r="M5" s="71" t="s">
        <v>231</v>
      </c>
    </row>
    <row r="6" spans="1:13" s="71" customFormat="1" ht="30" x14ac:dyDescent="0.2">
      <c r="A6" s="66">
        <v>3</v>
      </c>
      <c r="B6" s="66" t="s">
        <v>214</v>
      </c>
      <c r="C6" s="92" t="s">
        <v>192</v>
      </c>
      <c r="D6" s="69">
        <v>4</v>
      </c>
      <c r="E6" s="69" t="s">
        <v>104</v>
      </c>
      <c r="F6" s="69" t="s">
        <v>104</v>
      </c>
      <c r="G6" s="69" t="s">
        <v>11</v>
      </c>
      <c r="H6" s="69" t="s">
        <v>10</v>
      </c>
      <c r="I6" s="70">
        <f>IF($E6="","",(AVERAGE(VLOOKUP($E6,'datos de partida'!$L$2:$N$7,3,0),VLOOKUP($F6,'datos de partida'!$L$2:$N$7,3,0),VLOOKUP($G6,'datos de partida'!$L$2:$N$7,3,0),VLOOKUP($H6,'datos de partida'!$L$2:$N$7,3,0))))</f>
        <v>2.75</v>
      </c>
      <c r="J6" s="75">
        <f t="shared" si="0"/>
        <v>11</v>
      </c>
      <c r="L6" s="71" t="s">
        <v>18</v>
      </c>
      <c r="M6" s="71" t="s">
        <v>231</v>
      </c>
    </row>
    <row r="7" spans="1:13" s="71" customFormat="1" ht="19.5" customHeight="1" x14ac:dyDescent="0.2">
      <c r="A7" s="66">
        <v>4</v>
      </c>
      <c r="B7" s="66"/>
      <c r="C7" s="67"/>
      <c r="D7" s="69"/>
      <c r="E7" s="69"/>
      <c r="F7" s="69"/>
      <c r="G7" s="69"/>
      <c r="H7" s="69"/>
      <c r="I7" s="70" t="str">
        <f>IF($E7="","",(AVERAGE(VLOOKUP($E7,'datos de partida'!$L$2:$N$7,3,0),VLOOKUP($F7,'datos de partida'!$L$2:$N$7,3,0),VLOOKUP($G7,'datos de partida'!$L$2:$N$7,3,0),VLOOKUP($H7,'datos de partida'!$L$2:$N$7,3,0))))</f>
        <v/>
      </c>
      <c r="J7" s="75"/>
    </row>
    <row r="8" spans="1:13" s="71" customFormat="1" ht="15.75" x14ac:dyDescent="0.2">
      <c r="A8" s="66">
        <v>5</v>
      </c>
      <c r="B8" s="66"/>
      <c r="C8" s="67"/>
      <c r="D8" s="69"/>
      <c r="E8" s="69"/>
      <c r="F8" s="69"/>
      <c r="G8" s="69"/>
      <c r="H8" s="69"/>
      <c r="I8" s="70" t="str">
        <f>IF($E8="","",(AVERAGE(VLOOKUP($E8,'datos de partida'!$L$2:$N$7,3,0),VLOOKUP($F8,'datos de partida'!$L$2:$N$7,3,0),VLOOKUP($G8,'datos de partida'!$L$2:$N$7,3,0),VLOOKUP($H8,'datos de partida'!$L$2:$N$7,3,0))))</f>
        <v/>
      </c>
      <c r="J8" s="75"/>
    </row>
    <row r="9" spans="1:13" s="71" customFormat="1" ht="15.75" x14ac:dyDescent="0.2">
      <c r="A9" s="66">
        <v>6</v>
      </c>
      <c r="B9" s="66"/>
      <c r="C9" s="67"/>
      <c r="D9" s="69"/>
      <c r="E9" s="69"/>
      <c r="F9" s="69"/>
      <c r="G9" s="69"/>
      <c r="H9" s="69"/>
      <c r="I9" s="70" t="str">
        <f>IF($E9="","",(AVERAGE(VLOOKUP($E9,'datos de partida'!$L$2:$N$7,3,0),VLOOKUP($F9,'datos de partida'!$L$2:$N$7,3,0),VLOOKUP($G9,'datos de partida'!$L$2:$N$7,3,0),VLOOKUP($H9,'datos de partida'!$L$2:$N$7,3,0))))</f>
        <v/>
      </c>
      <c r="J9" s="75"/>
    </row>
    <row r="10" spans="1:13" s="71" customFormat="1" x14ac:dyDescent="0.2">
      <c r="A10" s="72"/>
      <c r="B10" s="72"/>
      <c r="C10" s="73"/>
      <c r="D10" s="73"/>
      <c r="E10" s="73"/>
      <c r="F10" s="73"/>
      <c r="G10" s="73"/>
      <c r="H10" s="73"/>
      <c r="I10" s="73"/>
      <c r="J10" s="73"/>
    </row>
    <row r="11" spans="1:13" s="71" customFormat="1" x14ac:dyDescent="0.2">
      <c r="A11" s="72"/>
      <c r="B11" s="72"/>
      <c r="C11" s="73"/>
      <c r="D11" s="73"/>
      <c r="E11" s="73"/>
      <c r="F11" s="73"/>
      <c r="G11" s="73"/>
      <c r="H11" s="73"/>
      <c r="I11" s="73"/>
      <c r="J11" s="73"/>
    </row>
    <row r="12" spans="1:13" s="71" customFormat="1" x14ac:dyDescent="0.2">
      <c r="A12" s="72"/>
      <c r="B12" s="72"/>
      <c r="C12" s="73"/>
      <c r="D12" s="73"/>
      <c r="E12" s="73"/>
      <c r="F12" s="73"/>
      <c r="G12" s="73"/>
      <c r="H12" s="73"/>
      <c r="I12" s="73"/>
      <c r="J12" s="73"/>
    </row>
    <row r="13" spans="1:13" s="71" customFormat="1" x14ac:dyDescent="0.2">
      <c r="A13" s="72"/>
      <c r="B13" s="72"/>
      <c r="C13" s="73"/>
      <c r="D13" s="73"/>
      <c r="E13" s="73"/>
      <c r="F13" s="73"/>
      <c r="G13" s="73"/>
      <c r="H13" s="73"/>
      <c r="I13" s="73"/>
      <c r="J13" s="73"/>
    </row>
    <row r="14" spans="1:13" s="71" customFormat="1" x14ac:dyDescent="0.2">
      <c r="A14" s="72"/>
      <c r="B14" s="72"/>
      <c r="C14" s="73"/>
      <c r="D14" s="73"/>
      <c r="E14" s="73"/>
      <c r="F14" s="73"/>
      <c r="G14" s="73"/>
      <c r="H14" s="73"/>
      <c r="I14" s="73"/>
      <c r="J14" s="73"/>
    </row>
    <row r="15" spans="1:13" s="71" customFormat="1" x14ac:dyDescent="0.2">
      <c r="A15" s="72"/>
      <c r="B15" s="72"/>
      <c r="C15" s="73"/>
      <c r="D15" s="73"/>
      <c r="E15" s="73"/>
      <c r="F15" s="73"/>
      <c r="G15" s="73"/>
      <c r="H15" s="73"/>
      <c r="I15" s="73"/>
      <c r="J15" s="73"/>
    </row>
    <row r="16" spans="1:13" s="71" customFormat="1" x14ac:dyDescent="0.2">
      <c r="A16" s="72"/>
      <c r="B16" s="72"/>
      <c r="C16" s="73"/>
      <c r="D16" s="73"/>
      <c r="E16" s="73"/>
      <c r="F16" s="73"/>
      <c r="G16" s="73"/>
      <c r="H16" s="73"/>
      <c r="I16" s="73"/>
      <c r="J16" s="73"/>
    </row>
    <row r="17" spans="1:10" s="71" customFormat="1" x14ac:dyDescent="0.2">
      <c r="A17" s="72"/>
      <c r="B17" s="72"/>
      <c r="C17" s="73"/>
      <c r="D17" s="73"/>
      <c r="E17" s="73"/>
      <c r="F17" s="73"/>
      <c r="G17" s="73"/>
      <c r="H17" s="73"/>
      <c r="I17" s="73"/>
      <c r="J17" s="73"/>
    </row>
    <row r="18" spans="1:10" s="71" customFormat="1" x14ac:dyDescent="0.2">
      <c r="A18" s="72"/>
      <c r="B18" s="72"/>
      <c r="C18" s="73"/>
      <c r="D18" s="73"/>
      <c r="E18" s="73"/>
      <c r="F18" s="73"/>
      <c r="G18" s="73"/>
      <c r="H18" s="73"/>
      <c r="I18" s="73"/>
      <c r="J18" s="73"/>
    </row>
  </sheetData>
  <sheetProtection formatCells="0" formatColumns="0" formatRows="0" insertRows="0" deleteRows="0" selectLockedCells="1" sort="0" autoFilter="0"/>
  <mergeCells count="12">
    <mergeCell ref="A1:C1"/>
    <mergeCell ref="D1:M1"/>
    <mergeCell ref="A2:A3"/>
    <mergeCell ref="B2:B3"/>
    <mergeCell ref="C2:C3"/>
    <mergeCell ref="D2:D3"/>
    <mergeCell ref="M2:M3"/>
    <mergeCell ref="E2:H2"/>
    <mergeCell ref="I2:I3"/>
    <mergeCell ref="J2:J3"/>
    <mergeCell ref="K2:K3"/>
    <mergeCell ref="L2:L3"/>
  </mergeCells>
  <conditionalFormatting sqref="J7:J9">
    <cfRule type="top10" dxfId="8" priority="6" bottom="1" rank="11"/>
    <cfRule type="cellIs" priority="9" stopIfTrue="1" operator="equal">
      <formula>""</formula>
    </cfRule>
  </conditionalFormatting>
  <conditionalFormatting sqref="J4:J6">
    <cfRule type="cellIs" dxfId="7" priority="1" operator="greaterThan">
      <formula>11</formula>
    </cfRule>
  </conditionalFormatting>
  <dataValidations count="6">
    <dataValidation type="list" allowBlank="1" showInputMessage="1" showErrorMessage="1" sqref="L4:L6">
      <formula1>Success</formula1>
    </dataValidation>
    <dataValidation allowBlank="1" showErrorMessage="1" errorTitle="Error" error="Please select an option from the drop down list." sqref="I4:I9"/>
    <dataValidation type="list" allowBlank="1" showErrorMessage="1" errorTitle="Error" error="Please select an option from the drop down list." sqref="E4:H9">
      <formula1>Potential</formula1>
    </dataValidation>
    <dataValidation type="list" allowBlank="1" showErrorMessage="1" errorTitle="Error" error="Please select an option from the drop down list." sqref="D4:D9">
      <formula1>Likelihood</formula1>
    </dataValidation>
    <dataValidation type="list" allowBlank="1" showInputMessage="1" showErrorMessage="1" sqref="B4:B9">
      <formula1>Process</formula1>
    </dataValidation>
    <dataValidation type="list" allowBlank="1" showInputMessage="1" showErrorMessage="1" sqref="M4:M6">
      <formula1>"OPEN,CLOSED"</formula1>
    </dataValidation>
  </dataValidations>
  <pageMargins left="0" right="0" top="0.91" bottom="0" header="0" footer="0"/>
  <pageSetup scale="51" orientation="landscape" r:id="rId1"/>
  <headerFooter>
    <oddFooter>&amp;RR-10-1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0" stopIfTrue="1" operator="greaterThanOrEqual" id="{E88B1552-6DE1-4FE3-8279-DC6E13EEA348}">
            <xm:f>'datos de partida'!$A$3</xm:f>
            <x14:dxf>
              <font>
                <color auto="1"/>
              </font>
              <fill>
                <patternFill>
                  <bgColor rgb="FF92D050"/>
                </patternFill>
              </fill>
            </x14:dxf>
          </x14:cfRule>
          <xm:sqref>J7:J9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G36"/>
  <sheetViews>
    <sheetView view="pageBreakPreview" topLeftCell="A22" zoomScaleNormal="100" zoomScaleSheetLayoutView="100" workbookViewId="0">
      <selection activeCell="C29" sqref="C29:E29"/>
    </sheetView>
  </sheetViews>
  <sheetFormatPr baseColWidth="10" defaultColWidth="11.42578125" defaultRowHeight="16.5" x14ac:dyDescent="0.3"/>
  <cols>
    <col min="1" max="1" width="11.42578125" style="46"/>
    <col min="2" max="2" width="13" style="46" customWidth="1"/>
    <col min="3" max="3" width="20.140625" style="46" customWidth="1"/>
    <col min="4" max="4" width="18.85546875" style="46" customWidth="1"/>
    <col min="5" max="5" width="9.5703125" style="46" customWidth="1"/>
    <col min="6" max="6" width="17.28515625" style="46" customWidth="1"/>
    <col min="7" max="7" width="18.85546875" style="46" bestFit="1" customWidth="1"/>
    <col min="8" max="16384" width="11.42578125" style="46"/>
  </cols>
  <sheetData>
    <row r="1" spans="2:7" ht="35.25" customHeight="1" thickTop="1" thickBot="1" x14ac:dyDescent="0.35">
      <c r="B1" s="74" t="s">
        <v>148</v>
      </c>
      <c r="C1" s="48">
        <v>2</v>
      </c>
    </row>
    <row r="2" spans="2:7" ht="17.25" thickTop="1" x14ac:dyDescent="0.3"/>
    <row r="3" spans="2:7" ht="17.25" thickBot="1" x14ac:dyDescent="0.35"/>
    <row r="4" spans="2:7" ht="32.25" customHeight="1" thickBot="1" x14ac:dyDescent="0.35">
      <c r="C4" s="49" t="s">
        <v>149</v>
      </c>
      <c r="D4" s="59">
        <f>C1</f>
        <v>2</v>
      </c>
      <c r="E4" s="60"/>
      <c r="F4" s="61"/>
      <c r="G4" s="62"/>
    </row>
    <row r="5" spans="2:7" ht="32.25" customHeight="1" thickBot="1" x14ac:dyDescent="0.35">
      <c r="C5" s="63" t="s">
        <v>150</v>
      </c>
      <c r="D5" s="161" t="str">
        <f>'Registro de oportunidades'!B5</f>
        <v>PS-01 Gestión comercial</v>
      </c>
      <c r="E5" s="162"/>
      <c r="F5" s="162"/>
      <c r="G5" s="162"/>
    </row>
    <row r="6" spans="2:7" ht="17.25" thickBot="1" x14ac:dyDescent="0.35">
      <c r="C6" s="116" t="s">
        <v>151</v>
      </c>
      <c r="D6" s="117"/>
      <c r="E6" s="117"/>
      <c r="F6" s="117"/>
      <c r="G6" s="118"/>
    </row>
    <row r="7" spans="2:7" x14ac:dyDescent="0.3">
      <c r="C7" s="119" t="str">
        <f>'Registro de oportunidades'!C5</f>
        <v>O2.- Con la certificación ISO 9001:2015 se puede optar a participar en pliegos públicos y facilita la aprobación como proveedor de servicios de ingeniería y suministros por el resto de empresas del sector.</v>
      </c>
      <c r="D7" s="120"/>
      <c r="E7" s="120"/>
      <c r="F7" s="120"/>
      <c r="G7" s="121"/>
    </row>
    <row r="8" spans="2:7" x14ac:dyDescent="0.3">
      <c r="C8" s="122"/>
      <c r="D8" s="123"/>
      <c r="E8" s="123"/>
      <c r="F8" s="123"/>
      <c r="G8" s="124"/>
    </row>
    <row r="9" spans="2:7" x14ac:dyDescent="0.3">
      <c r="C9" s="122"/>
      <c r="D9" s="123"/>
      <c r="E9" s="123"/>
      <c r="F9" s="123"/>
      <c r="G9" s="124"/>
    </row>
    <row r="10" spans="2:7" x14ac:dyDescent="0.3">
      <c r="C10" s="122"/>
      <c r="D10" s="123"/>
      <c r="E10" s="123"/>
      <c r="F10" s="123"/>
      <c r="G10" s="124"/>
    </row>
    <row r="11" spans="2:7" ht="17.25" thickBot="1" x14ac:dyDescent="0.35">
      <c r="C11" s="125"/>
      <c r="D11" s="126"/>
      <c r="E11" s="126"/>
      <c r="F11" s="126"/>
      <c r="G11" s="127"/>
    </row>
    <row r="12" spans="2:7" ht="17.25" thickBot="1" x14ac:dyDescent="0.35">
      <c r="C12" s="64"/>
      <c r="D12" s="64"/>
      <c r="E12" s="64"/>
      <c r="F12" s="64"/>
      <c r="G12" s="64"/>
    </row>
    <row r="13" spans="2:7" ht="17.25" thickBot="1" x14ac:dyDescent="0.35">
      <c r="C13" s="116" t="s">
        <v>152</v>
      </c>
      <c r="D13" s="117"/>
      <c r="E13" s="117"/>
      <c r="F13" s="117"/>
      <c r="G13" s="118"/>
    </row>
    <row r="14" spans="2:7" ht="42" customHeight="1" x14ac:dyDescent="0.3">
      <c r="C14" s="128" t="s">
        <v>194</v>
      </c>
      <c r="D14" s="129"/>
      <c r="E14" s="129"/>
      <c r="F14" s="129"/>
      <c r="G14" s="130"/>
    </row>
    <row r="15" spans="2:7" ht="9" customHeight="1" x14ac:dyDescent="0.3">
      <c r="C15" s="131"/>
      <c r="D15" s="132"/>
      <c r="E15" s="132"/>
      <c r="F15" s="132"/>
      <c r="G15" s="133"/>
    </row>
    <row r="16" spans="2:7" x14ac:dyDescent="0.3">
      <c r="C16" s="131"/>
      <c r="D16" s="132"/>
      <c r="E16" s="132"/>
      <c r="F16" s="132"/>
      <c r="G16" s="133"/>
    </row>
    <row r="17" spans="3:7" ht="29.25" customHeight="1" thickBot="1" x14ac:dyDescent="0.35">
      <c r="C17" s="134"/>
      <c r="D17" s="135"/>
      <c r="E17" s="135"/>
      <c r="F17" s="135"/>
      <c r="G17" s="136"/>
    </row>
    <row r="18" spans="3:7" ht="17.25" thickBot="1" x14ac:dyDescent="0.35">
      <c r="C18" s="50"/>
    </row>
    <row r="19" spans="3:7" ht="17.25" customHeight="1" thickBot="1" x14ac:dyDescent="0.35">
      <c r="C19" s="111" t="s">
        <v>153</v>
      </c>
      <c r="D19" s="112"/>
      <c r="E19" s="112"/>
      <c r="F19" s="112"/>
      <c r="G19" s="113"/>
    </row>
    <row r="20" spans="3:7" ht="17.25" thickBot="1" x14ac:dyDescent="0.35">
      <c r="C20" s="111" t="s">
        <v>135</v>
      </c>
      <c r="D20" s="112"/>
      <c r="E20" s="113"/>
      <c r="F20" s="51" t="s">
        <v>136</v>
      </c>
      <c r="G20" s="51" t="s">
        <v>143</v>
      </c>
    </row>
    <row r="21" spans="3:7" ht="24" customHeight="1" thickBot="1" x14ac:dyDescent="0.35">
      <c r="C21" s="140" t="s">
        <v>195</v>
      </c>
      <c r="D21" s="141"/>
      <c r="E21" s="142"/>
      <c r="F21" s="93">
        <v>43435</v>
      </c>
      <c r="G21" s="83" t="s">
        <v>232</v>
      </c>
    </row>
    <row r="22" spans="3:7" ht="26.25" customHeight="1" thickBot="1" x14ac:dyDescent="0.35">
      <c r="C22" s="140" t="s">
        <v>234</v>
      </c>
      <c r="D22" s="141"/>
      <c r="E22" s="142"/>
      <c r="F22" s="93">
        <v>43554</v>
      </c>
      <c r="G22" s="98" t="s">
        <v>235</v>
      </c>
    </row>
    <row r="23" spans="3:7" ht="27.75" thickBot="1" x14ac:dyDescent="0.35">
      <c r="C23" s="140" t="s">
        <v>196</v>
      </c>
      <c r="D23" s="163"/>
      <c r="E23" s="164"/>
      <c r="F23" s="93">
        <v>43570</v>
      </c>
      <c r="G23" s="98" t="s">
        <v>235</v>
      </c>
    </row>
    <row r="24" spans="3:7" ht="28.5" customHeight="1" thickBot="1" x14ac:dyDescent="0.35">
      <c r="C24" s="140" t="s">
        <v>197</v>
      </c>
      <c r="D24" s="163"/>
      <c r="E24" s="164"/>
      <c r="F24" s="93">
        <v>43570</v>
      </c>
      <c r="G24" s="83" t="s">
        <v>232</v>
      </c>
    </row>
    <row r="25" spans="3:7" ht="17.25" thickBot="1" x14ac:dyDescent="0.35">
      <c r="C25" s="137"/>
      <c r="D25" s="138"/>
      <c r="E25" s="139"/>
      <c r="F25" s="52"/>
      <c r="G25" s="53"/>
    </row>
    <row r="26" spans="3:7" ht="17.25" thickBot="1" x14ac:dyDescent="0.35">
      <c r="C26" s="137"/>
      <c r="D26" s="138"/>
      <c r="E26" s="139"/>
      <c r="F26" s="52"/>
      <c r="G26" s="53"/>
    </row>
    <row r="27" spans="3:7" ht="17.25" customHeight="1" thickBot="1" x14ac:dyDescent="0.35">
      <c r="C27" s="111"/>
      <c r="D27" s="112"/>
      <c r="E27" s="112"/>
      <c r="F27" s="112"/>
      <c r="G27" s="113"/>
    </row>
    <row r="28" spans="3:7" ht="17.25" customHeight="1" thickBot="1" x14ac:dyDescent="0.35">
      <c r="C28" s="111" t="s">
        <v>154</v>
      </c>
      <c r="D28" s="112"/>
      <c r="E28" s="112"/>
      <c r="F28" s="51" t="s">
        <v>136</v>
      </c>
      <c r="G28" s="51" t="s">
        <v>143</v>
      </c>
    </row>
    <row r="29" spans="3:7" ht="32.25" customHeight="1" thickBot="1" x14ac:dyDescent="0.35">
      <c r="C29" s="137" t="s">
        <v>156</v>
      </c>
      <c r="D29" s="138"/>
      <c r="E29" s="139"/>
      <c r="F29" s="52">
        <v>43728</v>
      </c>
      <c r="G29" s="98" t="s">
        <v>235</v>
      </c>
    </row>
    <row r="30" spans="3:7" ht="17.25" thickBot="1" x14ac:dyDescent="0.35">
      <c r="C30" s="54"/>
    </row>
    <row r="31" spans="3:7" s="55" customFormat="1" ht="16.5" customHeight="1" x14ac:dyDescent="0.2">
      <c r="C31" s="143" t="s">
        <v>155</v>
      </c>
      <c r="D31" s="144"/>
      <c r="E31" s="144"/>
      <c r="F31" s="144"/>
      <c r="G31" s="145"/>
    </row>
    <row r="32" spans="3:7" ht="29.25" customHeight="1" thickBot="1" x14ac:dyDescent="0.35">
      <c r="C32" s="146"/>
      <c r="D32" s="147"/>
      <c r="E32" s="147"/>
      <c r="F32" s="147"/>
      <c r="G32" s="148"/>
    </row>
    <row r="33" spans="3:7" ht="17.25" thickBot="1" x14ac:dyDescent="0.35">
      <c r="C33" s="149" t="s">
        <v>137</v>
      </c>
      <c r="D33" s="150"/>
      <c r="E33" s="151"/>
      <c r="F33" s="56" t="s">
        <v>136</v>
      </c>
      <c r="G33" s="56" t="s">
        <v>138</v>
      </c>
    </row>
    <row r="34" spans="3:7" ht="45.75" customHeight="1" thickBot="1" x14ac:dyDescent="0.35">
      <c r="C34" s="152"/>
      <c r="D34" s="153"/>
      <c r="E34" s="154"/>
      <c r="F34" s="57"/>
      <c r="G34" s="58"/>
    </row>
    <row r="35" spans="3:7" x14ac:dyDescent="0.3">
      <c r="C35" s="54"/>
    </row>
    <row r="36" spans="3:7" x14ac:dyDescent="0.3">
      <c r="C36" s="54"/>
    </row>
  </sheetData>
  <mergeCells count="20">
    <mergeCell ref="C34:E34"/>
    <mergeCell ref="C27:G27"/>
    <mergeCell ref="C28:E28"/>
    <mergeCell ref="C29:E29"/>
    <mergeCell ref="C31:G31"/>
    <mergeCell ref="C32:G32"/>
    <mergeCell ref="C33:E33"/>
    <mergeCell ref="C26:E26"/>
    <mergeCell ref="D5:G5"/>
    <mergeCell ref="C6:G6"/>
    <mergeCell ref="C7:G11"/>
    <mergeCell ref="C13:G13"/>
    <mergeCell ref="C14:G17"/>
    <mergeCell ref="C19:G19"/>
    <mergeCell ref="C20:E20"/>
    <mergeCell ref="C21:E21"/>
    <mergeCell ref="C22:E22"/>
    <mergeCell ref="C24:E24"/>
    <mergeCell ref="C25:E25"/>
    <mergeCell ref="C23:E2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&amp;R&amp;9&amp;K02-045Plan de búsqueda de la oportunidad
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B1:G37"/>
  <sheetViews>
    <sheetView view="pageBreakPreview" topLeftCell="B1" zoomScaleNormal="100" zoomScaleSheetLayoutView="100" workbookViewId="0">
      <selection activeCell="C33" sqref="C33:G33"/>
    </sheetView>
  </sheetViews>
  <sheetFormatPr baseColWidth="10" defaultColWidth="11.42578125" defaultRowHeight="16.5" x14ac:dyDescent="0.3"/>
  <cols>
    <col min="1" max="1" width="11.42578125" style="46"/>
    <col min="2" max="2" width="13" style="46" customWidth="1"/>
    <col min="3" max="3" width="20.140625" style="46" customWidth="1"/>
    <col min="4" max="4" width="18.85546875" style="46" customWidth="1"/>
    <col min="5" max="5" width="9.5703125" style="46" customWidth="1"/>
    <col min="6" max="6" width="17.28515625" style="46" customWidth="1"/>
    <col min="7" max="7" width="18.85546875" style="46" bestFit="1" customWidth="1"/>
    <col min="8" max="16384" width="11.42578125" style="46"/>
  </cols>
  <sheetData>
    <row r="1" spans="2:7" ht="35.25" customHeight="1" thickTop="1" thickBot="1" x14ac:dyDescent="0.35">
      <c r="B1" s="74" t="s">
        <v>148</v>
      </c>
      <c r="C1" s="48">
        <v>3</v>
      </c>
    </row>
    <row r="2" spans="2:7" ht="17.25" thickTop="1" x14ac:dyDescent="0.3"/>
    <row r="3" spans="2:7" ht="17.25" thickBot="1" x14ac:dyDescent="0.35"/>
    <row r="4" spans="2:7" ht="32.25" customHeight="1" thickBot="1" x14ac:dyDescent="0.35">
      <c r="C4" s="49" t="s">
        <v>149</v>
      </c>
      <c r="D4" s="59">
        <f>C1</f>
        <v>3</v>
      </c>
      <c r="E4" s="60"/>
      <c r="F4" s="61"/>
      <c r="G4" s="62"/>
    </row>
    <row r="5" spans="2:7" ht="32.25" customHeight="1" thickBot="1" x14ac:dyDescent="0.35">
      <c r="C5" s="63" t="s">
        <v>150</v>
      </c>
      <c r="D5" s="165" t="str">
        <f>VLOOKUP(C1,'Registro de oportunidades'!A:C,3,0)</f>
        <v>O3.- Abrir línea de negocio en instalaciones de sistemas aeronáuticos</v>
      </c>
      <c r="E5" s="166"/>
      <c r="F5" s="166"/>
      <c r="G5" s="166"/>
    </row>
    <row r="6" spans="2:7" ht="17.25" thickBot="1" x14ac:dyDescent="0.35">
      <c r="C6" s="116" t="s">
        <v>151</v>
      </c>
      <c r="D6" s="117"/>
      <c r="E6" s="117"/>
      <c r="F6" s="117"/>
      <c r="G6" s="118"/>
    </row>
    <row r="7" spans="2:7" x14ac:dyDescent="0.3">
      <c r="C7" s="119" t="str">
        <f>VLOOKUP(C1,'Registro de oportunidades'!A:C,2,0)</f>
        <v>PS-01 Gestión comercial</v>
      </c>
      <c r="D7" s="120"/>
      <c r="E7" s="120"/>
      <c r="F7" s="120"/>
      <c r="G7" s="121"/>
    </row>
    <row r="8" spans="2:7" x14ac:dyDescent="0.3">
      <c r="C8" s="122"/>
      <c r="D8" s="123"/>
      <c r="E8" s="123"/>
      <c r="F8" s="123"/>
      <c r="G8" s="124"/>
    </row>
    <row r="9" spans="2:7" x14ac:dyDescent="0.3">
      <c r="C9" s="122"/>
      <c r="D9" s="123"/>
      <c r="E9" s="123"/>
      <c r="F9" s="123"/>
      <c r="G9" s="124"/>
    </row>
    <row r="10" spans="2:7" x14ac:dyDescent="0.3">
      <c r="C10" s="122"/>
      <c r="D10" s="123"/>
      <c r="E10" s="123"/>
      <c r="F10" s="123"/>
      <c r="G10" s="124"/>
    </row>
    <row r="11" spans="2:7" ht="17.25" thickBot="1" x14ac:dyDescent="0.35">
      <c r="C11" s="125"/>
      <c r="D11" s="126"/>
      <c r="E11" s="126"/>
      <c r="F11" s="126"/>
      <c r="G11" s="127"/>
    </row>
    <row r="12" spans="2:7" ht="17.25" thickBot="1" x14ac:dyDescent="0.35">
      <c r="C12" s="64"/>
      <c r="D12" s="64"/>
      <c r="E12" s="64"/>
      <c r="F12" s="64"/>
      <c r="G12" s="64"/>
    </row>
    <row r="13" spans="2:7" ht="17.25" thickBot="1" x14ac:dyDescent="0.35">
      <c r="C13" s="116" t="s">
        <v>152</v>
      </c>
      <c r="D13" s="117"/>
      <c r="E13" s="117"/>
      <c r="F13" s="117"/>
      <c r="G13" s="118"/>
    </row>
    <row r="14" spans="2:7" ht="42" customHeight="1" x14ac:dyDescent="0.3">
      <c r="C14" s="128" t="s">
        <v>198</v>
      </c>
      <c r="D14" s="129"/>
      <c r="E14" s="129"/>
      <c r="F14" s="129"/>
      <c r="G14" s="130"/>
    </row>
    <row r="15" spans="2:7" ht="9" customHeight="1" x14ac:dyDescent="0.3">
      <c r="C15" s="131"/>
      <c r="D15" s="132"/>
      <c r="E15" s="132"/>
      <c r="F15" s="132"/>
      <c r="G15" s="133"/>
    </row>
    <row r="16" spans="2:7" x14ac:dyDescent="0.3">
      <c r="C16" s="131"/>
      <c r="D16" s="132"/>
      <c r="E16" s="132"/>
      <c r="F16" s="132"/>
      <c r="G16" s="133"/>
    </row>
    <row r="17" spans="3:7" ht="29.25" customHeight="1" thickBot="1" x14ac:dyDescent="0.35">
      <c r="C17" s="134"/>
      <c r="D17" s="135"/>
      <c r="E17" s="135"/>
      <c r="F17" s="135"/>
      <c r="G17" s="136"/>
    </row>
    <row r="18" spans="3:7" ht="17.25" thickBot="1" x14ac:dyDescent="0.35">
      <c r="C18" s="50"/>
    </row>
    <row r="19" spans="3:7" ht="17.25" customHeight="1" thickBot="1" x14ac:dyDescent="0.35">
      <c r="C19" s="111" t="s">
        <v>153</v>
      </c>
      <c r="D19" s="112"/>
      <c r="E19" s="112"/>
      <c r="F19" s="112"/>
      <c r="G19" s="113"/>
    </row>
    <row r="20" spans="3:7" ht="17.25" thickBot="1" x14ac:dyDescent="0.35">
      <c r="C20" s="111" t="s">
        <v>135</v>
      </c>
      <c r="D20" s="112"/>
      <c r="E20" s="113"/>
      <c r="F20" s="51" t="s">
        <v>136</v>
      </c>
      <c r="G20" s="51" t="s">
        <v>143</v>
      </c>
    </row>
    <row r="21" spans="3:7" ht="26.25" customHeight="1" thickBot="1" x14ac:dyDescent="0.35">
      <c r="C21" s="140" t="s">
        <v>201</v>
      </c>
      <c r="D21" s="163"/>
      <c r="E21" s="164"/>
      <c r="F21" s="93">
        <v>43466</v>
      </c>
      <c r="G21" s="98" t="s">
        <v>236</v>
      </c>
    </row>
    <row r="22" spans="3:7" ht="31.5" customHeight="1" thickBot="1" x14ac:dyDescent="0.35">
      <c r="C22" s="140" t="s">
        <v>199</v>
      </c>
      <c r="D22" s="167"/>
      <c r="E22" s="168"/>
      <c r="F22" s="93">
        <v>43524</v>
      </c>
      <c r="G22" s="83" t="s">
        <v>237</v>
      </c>
    </row>
    <row r="23" spans="3:7" ht="17.25" thickBot="1" x14ac:dyDescent="0.35">
      <c r="C23" s="140" t="s">
        <v>200</v>
      </c>
      <c r="D23" s="167"/>
      <c r="E23" s="168"/>
      <c r="F23" s="93">
        <v>43524</v>
      </c>
      <c r="G23" s="83" t="s">
        <v>237</v>
      </c>
    </row>
    <row r="24" spans="3:7" ht="17.25" thickBot="1" x14ac:dyDescent="0.35">
      <c r="C24" s="95"/>
      <c r="D24" s="96"/>
      <c r="E24" s="97"/>
      <c r="F24" s="83"/>
      <c r="G24" s="83"/>
    </row>
    <row r="25" spans="3:7" ht="17.25" thickBot="1" x14ac:dyDescent="0.35">
      <c r="C25" s="137"/>
      <c r="D25" s="138"/>
      <c r="E25" s="139"/>
      <c r="F25" s="52"/>
      <c r="G25" s="53"/>
    </row>
    <row r="26" spans="3:7" ht="17.25" thickBot="1" x14ac:dyDescent="0.35">
      <c r="C26" s="137"/>
      <c r="D26" s="138"/>
      <c r="E26" s="139"/>
      <c r="F26" s="52"/>
      <c r="G26" s="53"/>
    </row>
    <row r="27" spans="3:7" ht="17.25" thickBot="1" x14ac:dyDescent="0.35">
      <c r="C27" s="137"/>
      <c r="D27" s="138"/>
      <c r="E27" s="139"/>
      <c r="F27" s="52"/>
      <c r="G27" s="53"/>
    </row>
    <row r="28" spans="3:7" ht="17.25" customHeight="1" thickBot="1" x14ac:dyDescent="0.35">
      <c r="C28" s="111"/>
      <c r="D28" s="112"/>
      <c r="E28" s="112"/>
      <c r="F28" s="112"/>
      <c r="G28" s="113"/>
    </row>
    <row r="29" spans="3:7" ht="17.25" customHeight="1" thickBot="1" x14ac:dyDescent="0.35">
      <c r="C29" s="111" t="s">
        <v>154</v>
      </c>
      <c r="D29" s="112"/>
      <c r="E29" s="112"/>
      <c r="F29" s="51" t="s">
        <v>136</v>
      </c>
      <c r="G29" s="51" t="s">
        <v>143</v>
      </c>
    </row>
    <row r="30" spans="3:7" ht="32.25" customHeight="1" thickBot="1" x14ac:dyDescent="0.35">
      <c r="C30" s="137" t="s">
        <v>156</v>
      </c>
      <c r="D30" s="138"/>
      <c r="E30" s="139"/>
      <c r="F30" s="52">
        <v>43728</v>
      </c>
      <c r="G30" s="98" t="s">
        <v>236</v>
      </c>
    </row>
    <row r="31" spans="3:7" ht="17.25" thickBot="1" x14ac:dyDescent="0.35">
      <c r="C31" s="54"/>
    </row>
    <row r="32" spans="3:7" s="55" customFormat="1" ht="16.5" customHeight="1" x14ac:dyDescent="0.2">
      <c r="C32" s="143" t="s">
        <v>155</v>
      </c>
      <c r="D32" s="144"/>
      <c r="E32" s="144"/>
      <c r="F32" s="144"/>
      <c r="G32" s="145"/>
    </row>
    <row r="33" spans="3:7" ht="29.25" customHeight="1" thickBot="1" x14ac:dyDescent="0.35">
      <c r="C33" s="146"/>
      <c r="D33" s="147"/>
      <c r="E33" s="147"/>
      <c r="F33" s="147"/>
      <c r="G33" s="148"/>
    </row>
    <row r="34" spans="3:7" ht="17.25" thickBot="1" x14ac:dyDescent="0.35">
      <c r="C34" s="149" t="s">
        <v>137</v>
      </c>
      <c r="D34" s="150"/>
      <c r="E34" s="151"/>
      <c r="F34" s="56" t="s">
        <v>136</v>
      </c>
      <c r="G34" s="56" t="s">
        <v>138</v>
      </c>
    </row>
    <row r="35" spans="3:7" ht="45.75" customHeight="1" thickBot="1" x14ac:dyDescent="0.35">
      <c r="C35" s="152"/>
      <c r="D35" s="153"/>
      <c r="E35" s="154"/>
      <c r="F35" s="57"/>
      <c r="G35" s="58"/>
    </row>
    <row r="36" spans="3:7" x14ac:dyDescent="0.3">
      <c r="C36" s="54"/>
    </row>
    <row r="37" spans="3:7" x14ac:dyDescent="0.3">
      <c r="C37" s="54"/>
    </row>
  </sheetData>
  <mergeCells count="20">
    <mergeCell ref="C26:E26"/>
    <mergeCell ref="D5:G5"/>
    <mergeCell ref="C6:G6"/>
    <mergeCell ref="C7:G11"/>
    <mergeCell ref="C13:G13"/>
    <mergeCell ref="C14:G17"/>
    <mergeCell ref="C19:G19"/>
    <mergeCell ref="C20:E20"/>
    <mergeCell ref="C22:E22"/>
    <mergeCell ref="C23:E23"/>
    <mergeCell ref="C25:E25"/>
    <mergeCell ref="C21:E21"/>
    <mergeCell ref="C34:E34"/>
    <mergeCell ref="C35:E35"/>
    <mergeCell ref="C27:E27"/>
    <mergeCell ref="C28:G28"/>
    <mergeCell ref="C29:E29"/>
    <mergeCell ref="C30:E30"/>
    <mergeCell ref="C32:G32"/>
    <mergeCell ref="C33:G3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 xml:space="preserve">&amp;R&amp;9&amp;K02-045Plan de búsqueda de la oportunidad
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showGridLines="0" zoomScaleNormal="100" workbookViewId="0">
      <selection activeCell="I17" sqref="I17"/>
    </sheetView>
  </sheetViews>
  <sheetFormatPr baseColWidth="10" defaultColWidth="9.140625" defaultRowHeight="15" x14ac:dyDescent="0.25"/>
  <cols>
    <col min="1" max="1" width="33.28515625" style="14" bestFit="1" customWidth="1"/>
    <col min="2" max="2" width="1.7109375" style="14" customWidth="1"/>
    <col min="3" max="3" width="26.7109375" style="14" bestFit="1" customWidth="1"/>
    <col min="4" max="4" width="1.7109375" style="14" customWidth="1"/>
    <col min="5" max="5" width="9.140625" style="5"/>
    <col min="6" max="6" width="13.5703125" style="5" customWidth="1"/>
    <col min="7" max="7" width="48.85546875" style="5" bestFit="1" customWidth="1"/>
    <col min="8" max="8" width="14.85546875" style="5" customWidth="1"/>
    <col min="9" max="9" width="57.85546875" style="5" bestFit="1" customWidth="1"/>
    <col min="10" max="10" width="1.7109375" style="14" customWidth="1"/>
    <col min="11" max="11" width="12.28515625" style="14" bestFit="1" customWidth="1"/>
    <col min="12" max="12" width="10" style="14" bestFit="1" customWidth="1"/>
    <col min="13" max="13" width="14" style="14" bestFit="1" customWidth="1"/>
    <col min="14" max="14" width="11" style="14" bestFit="1" customWidth="1"/>
    <col min="15" max="15" width="28.28515625" style="14" bestFit="1" customWidth="1"/>
    <col min="16" max="16" width="1.7109375" style="14" customWidth="1"/>
    <col min="17" max="17" width="91.140625" style="14" customWidth="1"/>
    <col min="18" max="16384" width="9.140625" style="14"/>
  </cols>
  <sheetData>
    <row r="1" spans="1:17" ht="81" customHeight="1" x14ac:dyDescent="0.25">
      <c r="A1" s="171"/>
      <c r="B1" s="171"/>
      <c r="C1" s="171"/>
      <c r="D1" s="171"/>
      <c r="E1" s="172"/>
      <c r="F1" s="169" t="s">
        <v>110</v>
      </c>
      <c r="G1" s="170"/>
      <c r="H1" s="170"/>
      <c r="I1" s="170"/>
      <c r="J1" s="170"/>
      <c r="K1" s="170"/>
      <c r="L1" s="170"/>
      <c r="M1" s="170"/>
      <c r="N1" s="170"/>
      <c r="O1" s="170"/>
    </row>
    <row r="2" spans="1:17" x14ac:dyDescent="0.25">
      <c r="A2" s="23" t="s">
        <v>43</v>
      </c>
      <c r="C2" s="23" t="s">
        <v>41</v>
      </c>
      <c r="E2" s="2" t="s">
        <v>38</v>
      </c>
      <c r="F2" s="2" t="s">
        <v>33</v>
      </c>
      <c r="G2" s="24" t="s">
        <v>24</v>
      </c>
      <c r="H2" s="2" t="s">
        <v>20</v>
      </c>
      <c r="I2" s="2" t="s">
        <v>19</v>
      </c>
      <c r="K2" s="25" t="s">
        <v>8</v>
      </c>
      <c r="L2" s="25" t="s">
        <v>9</v>
      </c>
      <c r="M2" s="25" t="s">
        <v>12</v>
      </c>
      <c r="N2" s="25" t="s">
        <v>13</v>
      </c>
      <c r="O2" s="25" t="s">
        <v>14</v>
      </c>
      <c r="Q2" s="26"/>
    </row>
    <row r="3" spans="1:17" ht="18.75" x14ac:dyDescent="0.25">
      <c r="A3" s="6">
        <v>12</v>
      </c>
      <c r="C3" s="6">
        <v>12</v>
      </c>
      <c r="E3" s="3" t="s">
        <v>39</v>
      </c>
      <c r="F3" s="3" t="s">
        <v>34</v>
      </c>
      <c r="G3" s="3" t="s">
        <v>45</v>
      </c>
      <c r="H3" s="3" t="s">
        <v>21</v>
      </c>
      <c r="I3" s="37" t="s">
        <v>44</v>
      </c>
      <c r="J3" s="27"/>
      <c r="K3" s="28">
        <v>1</v>
      </c>
      <c r="L3" s="3" t="s">
        <v>10</v>
      </c>
      <c r="M3" s="3" t="s">
        <v>92</v>
      </c>
      <c r="N3" s="28">
        <v>1</v>
      </c>
      <c r="O3" s="3" t="s">
        <v>15</v>
      </c>
    </row>
    <row r="4" spans="1:17" x14ac:dyDescent="0.25">
      <c r="C4" s="23" t="s">
        <v>42</v>
      </c>
      <c r="E4" s="3" t="s">
        <v>40</v>
      </c>
      <c r="F4" s="3" t="s">
        <v>35</v>
      </c>
      <c r="G4" s="3" t="s">
        <v>25</v>
      </c>
      <c r="H4" s="3" t="s">
        <v>22</v>
      </c>
      <c r="I4" t="s">
        <v>207</v>
      </c>
      <c r="J4" s="27"/>
      <c r="K4" s="28">
        <v>2</v>
      </c>
      <c r="L4" s="3" t="s">
        <v>11</v>
      </c>
      <c r="M4" s="3" t="s">
        <v>11</v>
      </c>
      <c r="N4" s="28">
        <v>2</v>
      </c>
      <c r="O4" s="3" t="s">
        <v>16</v>
      </c>
    </row>
    <row r="5" spans="1:17" ht="18.75" x14ac:dyDescent="0.25">
      <c r="C5" s="6">
        <v>6</v>
      </c>
      <c r="E5" s="3"/>
      <c r="F5" s="3" t="s">
        <v>36</v>
      </c>
      <c r="G5" s="3" t="s">
        <v>26</v>
      </c>
      <c r="H5" s="3" t="s">
        <v>1</v>
      </c>
      <c r="I5" t="s">
        <v>208</v>
      </c>
      <c r="J5" s="27"/>
      <c r="K5" s="28">
        <v>3</v>
      </c>
      <c r="L5" s="3" t="s">
        <v>103</v>
      </c>
      <c r="M5" s="3" t="s">
        <v>93</v>
      </c>
      <c r="N5" s="28">
        <v>3</v>
      </c>
      <c r="O5" s="3" t="s">
        <v>17</v>
      </c>
    </row>
    <row r="6" spans="1:17" x14ac:dyDescent="0.25">
      <c r="E6" s="3"/>
      <c r="F6" s="3" t="s">
        <v>37</v>
      </c>
      <c r="G6" s="3" t="s">
        <v>27</v>
      </c>
      <c r="H6" s="3" t="s">
        <v>23</v>
      </c>
      <c r="I6" t="s">
        <v>209</v>
      </c>
      <c r="J6" s="27"/>
      <c r="K6" s="28">
        <v>4</v>
      </c>
      <c r="L6" s="3" t="s">
        <v>104</v>
      </c>
      <c r="M6" s="3" t="s">
        <v>94</v>
      </c>
      <c r="N6" s="28">
        <v>4</v>
      </c>
      <c r="O6" s="3" t="s">
        <v>18</v>
      </c>
    </row>
    <row r="7" spans="1:17" x14ac:dyDescent="0.25">
      <c r="E7" s="3"/>
      <c r="F7" s="3"/>
      <c r="G7" s="3" t="s">
        <v>26</v>
      </c>
      <c r="H7" s="3"/>
      <c r="I7" t="s">
        <v>210</v>
      </c>
      <c r="J7" s="27"/>
      <c r="M7" s="3"/>
      <c r="N7" s="28"/>
      <c r="O7" s="3"/>
    </row>
    <row r="8" spans="1:17" x14ac:dyDescent="0.25">
      <c r="E8" s="3"/>
      <c r="F8" s="3"/>
      <c r="G8" s="3" t="s">
        <v>28</v>
      </c>
      <c r="H8" s="3"/>
      <c r="I8" t="s">
        <v>211</v>
      </c>
      <c r="J8" s="27"/>
      <c r="K8" s="27"/>
      <c r="L8" s="27"/>
      <c r="M8" s="27"/>
      <c r="N8" s="27"/>
      <c r="O8" s="27"/>
    </row>
    <row r="9" spans="1:17" x14ac:dyDescent="0.25">
      <c r="E9" s="3"/>
      <c r="F9" s="3"/>
      <c r="G9" s="3" t="s">
        <v>29</v>
      </c>
      <c r="H9" s="3"/>
      <c r="I9" t="s">
        <v>212</v>
      </c>
      <c r="J9" s="27"/>
      <c r="K9" s="27"/>
      <c r="L9" s="27"/>
      <c r="M9" s="27"/>
      <c r="N9" s="27"/>
      <c r="O9" s="27"/>
    </row>
    <row r="10" spans="1:17" x14ac:dyDescent="0.25">
      <c r="A10" s="14" t="s">
        <v>46</v>
      </c>
      <c r="E10" s="3"/>
      <c r="F10" s="3"/>
      <c r="G10" s="3" t="s">
        <v>30</v>
      </c>
      <c r="H10" s="3"/>
      <c r="I10" t="s">
        <v>213</v>
      </c>
      <c r="J10" s="27"/>
      <c r="K10" s="27"/>
      <c r="L10" s="27"/>
      <c r="M10" s="27"/>
      <c r="N10" s="27"/>
      <c r="O10" s="27"/>
    </row>
    <row r="11" spans="1:17" x14ac:dyDescent="0.25">
      <c r="A11" s="44" t="s">
        <v>47</v>
      </c>
      <c r="C11" s="31">
        <f>COUNTIF('Registro de oportunidades'!M4:M5,"OPEN")</f>
        <v>1</v>
      </c>
      <c r="E11" s="3"/>
      <c r="F11" s="3"/>
      <c r="G11" s="3" t="s">
        <v>32</v>
      </c>
      <c r="H11" s="3"/>
      <c r="I11" t="s">
        <v>214</v>
      </c>
      <c r="J11" s="27"/>
      <c r="K11" s="27"/>
      <c r="L11" s="27"/>
      <c r="M11" s="27"/>
      <c r="N11" s="27"/>
      <c r="O11" s="27"/>
    </row>
    <row r="12" spans="1:17" x14ac:dyDescent="0.25">
      <c r="A12" s="44" t="s">
        <v>48</v>
      </c>
      <c r="C12" s="31">
        <f>COUNTIF('Registro de oportunidades'!M4:M5,"CLOSED")</f>
        <v>0</v>
      </c>
      <c r="E12" s="3"/>
      <c r="F12" s="3"/>
      <c r="G12" s="3" t="s">
        <v>205</v>
      </c>
      <c r="H12" s="3"/>
      <c r="I12" t="s">
        <v>215</v>
      </c>
      <c r="J12" s="27"/>
      <c r="K12" s="27"/>
      <c r="L12" s="27"/>
      <c r="M12" s="27"/>
      <c r="N12" s="27"/>
      <c r="O12" s="27"/>
    </row>
    <row r="13" spans="1:17" x14ac:dyDescent="0.25">
      <c r="A13" s="44" t="s">
        <v>49</v>
      </c>
      <c r="C13" s="31">
        <f>COUNTA('Registro de oportunidades'!#REF!)</f>
        <v>1</v>
      </c>
      <c r="E13" s="3"/>
      <c r="F13" s="3"/>
      <c r="G13" s="3" t="s">
        <v>31</v>
      </c>
      <c r="H13" s="3"/>
      <c r="I13" t="s">
        <v>216</v>
      </c>
      <c r="J13" s="27"/>
      <c r="K13" s="27"/>
      <c r="L13" s="27"/>
      <c r="M13" s="27"/>
      <c r="N13" s="27"/>
      <c r="O13" s="27"/>
    </row>
    <row r="14" spans="1:17" x14ac:dyDescent="0.25">
      <c r="A14" s="44" t="str">
        <f>O3</f>
        <v>Oportunidad fallida</v>
      </c>
      <c r="C14" s="31">
        <f>COUNTIF('Registro de oportunidades'!$L$4:$L$5,'datos de partida'!A14)</f>
        <v>0</v>
      </c>
      <c r="E14" s="29"/>
      <c r="F14" s="29"/>
      <c r="G14" s="29"/>
      <c r="H14" s="29"/>
      <c r="I14" t="s">
        <v>217</v>
      </c>
      <c r="J14" s="29"/>
      <c r="K14" s="29"/>
      <c r="L14" s="29"/>
      <c r="M14" s="27"/>
      <c r="N14" s="27"/>
      <c r="O14" s="27"/>
    </row>
    <row r="15" spans="1:17" x14ac:dyDescent="0.25">
      <c r="A15" s="44" t="str">
        <f>O4</f>
        <v>Oportunidad abandonada</v>
      </c>
      <c r="C15" s="31">
        <f>COUNTIF('Registro de oportunidades'!$L$4:$L$5,'datos de partida'!A15)</f>
        <v>0</v>
      </c>
      <c r="E15" s="32"/>
      <c r="F15" s="32"/>
      <c r="G15" s="32"/>
      <c r="H15" s="32"/>
      <c r="I15" s="3"/>
      <c r="J15" s="32"/>
      <c r="K15" s="32"/>
      <c r="L15" s="32"/>
      <c r="M15" s="27"/>
      <c r="N15" s="27"/>
      <c r="O15" s="27"/>
    </row>
    <row r="16" spans="1:17" x14ac:dyDescent="0.25">
      <c r="A16" s="44" t="str">
        <f>O5</f>
        <v>Cumple algunas expectativas</v>
      </c>
      <c r="C16" s="31">
        <f>COUNTIF('Registro de oportunidades'!$L$4:$L$5,'datos de partida'!A16)</f>
        <v>0</v>
      </c>
      <c r="E16" s="4"/>
      <c r="F16" s="4"/>
      <c r="G16" s="4"/>
      <c r="H16" s="4"/>
      <c r="I16" s="3"/>
      <c r="J16" s="4"/>
      <c r="K16" s="4"/>
      <c r="L16" s="4"/>
      <c r="Q16" s="42" t="s">
        <v>59</v>
      </c>
    </row>
    <row r="17" spans="1:17" x14ac:dyDescent="0.25">
      <c r="A17" s="44" t="str">
        <f>O6</f>
        <v>Cumple con todas las expectativas</v>
      </c>
      <c r="C17" s="31">
        <f>COUNTIF('Registro de oportunidades'!$L$4:$L$5,'datos de partida'!A17)</f>
        <v>1</v>
      </c>
      <c r="E17" s="4"/>
      <c r="F17" s="4"/>
      <c r="G17" s="4"/>
      <c r="H17" s="4"/>
      <c r="I17" s="4"/>
      <c r="J17" s="33"/>
      <c r="K17" s="33"/>
      <c r="L17" s="33"/>
      <c r="Q17" s="43" t="s">
        <v>113</v>
      </c>
    </row>
    <row r="18" spans="1:17" x14ac:dyDescent="0.25">
      <c r="A18" s="30">
        <f>O7</f>
        <v>0</v>
      </c>
      <c r="C18" s="31">
        <f>COUNTIF('Registro de oportunidades'!$L$4:$L$5,'datos de partida'!A18)</f>
        <v>0</v>
      </c>
      <c r="E18" s="4"/>
      <c r="F18" s="4"/>
      <c r="G18" s="4"/>
      <c r="H18" s="4"/>
      <c r="I18" s="4"/>
      <c r="J18" s="33"/>
      <c r="K18" s="33"/>
      <c r="L18" s="33"/>
      <c r="Q18" s="42"/>
    </row>
    <row r="19" spans="1:17" x14ac:dyDescent="0.25">
      <c r="E19" s="4"/>
      <c r="F19" s="4"/>
      <c r="G19" s="4"/>
      <c r="H19" s="4"/>
      <c r="I19" s="4"/>
      <c r="J19" s="33"/>
      <c r="K19" s="33"/>
      <c r="L19" s="33"/>
      <c r="Q19" s="42" t="str">
        <f>CONCATENATE(Q16,C3,Q18,Q17,C5," and ",C3,")")</f>
        <v>(Requerido para factor de riesgo &gt;=12sugerido para factor de riesgo entre 6 and 12)</v>
      </c>
    </row>
    <row r="20" spans="1:17" x14ac:dyDescent="0.25">
      <c r="E20" s="4"/>
      <c r="F20" s="4"/>
      <c r="G20" s="4"/>
      <c r="H20" s="4"/>
      <c r="I20" s="4"/>
      <c r="J20" s="33"/>
      <c r="K20" s="33"/>
      <c r="L20" s="33"/>
      <c r="Q20" s="42"/>
    </row>
    <row r="21" spans="1:17" x14ac:dyDescent="0.25">
      <c r="A21" s="14" t="s">
        <v>50</v>
      </c>
      <c r="E21" s="4"/>
      <c r="F21" s="4"/>
      <c r="G21" s="4"/>
      <c r="H21" s="4"/>
      <c r="J21" s="33"/>
      <c r="K21" s="33"/>
      <c r="L21" s="33"/>
      <c r="Q21" s="42"/>
    </row>
    <row r="22" spans="1:17" ht="30" x14ac:dyDescent="0.25">
      <c r="A22" s="44" t="s">
        <v>51</v>
      </c>
      <c r="C22" s="31">
        <f>COUNTA('Registro de riesgos'!D3:D7)</f>
        <v>5</v>
      </c>
      <c r="E22" s="4"/>
      <c r="F22" s="4"/>
      <c r="G22" s="4"/>
      <c r="H22" s="4"/>
      <c r="J22" s="33"/>
      <c r="K22" s="33"/>
      <c r="L22" s="33"/>
      <c r="Q22" s="43" t="s">
        <v>115</v>
      </c>
    </row>
    <row r="23" spans="1:17" x14ac:dyDescent="0.25">
      <c r="A23" s="44" t="s">
        <v>52</v>
      </c>
      <c r="C23" s="31">
        <f>COUNTIF('Registro de riesgos'!K3:K15,"&gt;="&amp;'datos de partida'!C3)</f>
        <v>2</v>
      </c>
      <c r="Q23" s="43" t="s">
        <v>114</v>
      </c>
    </row>
    <row r="24" spans="1:17" x14ac:dyDescent="0.25">
      <c r="A24" s="44" t="s">
        <v>53</v>
      </c>
      <c r="C24" s="31">
        <f>C22-C23-C25</f>
        <v>1</v>
      </c>
      <c r="Q24" s="42"/>
    </row>
    <row r="25" spans="1:17" x14ac:dyDescent="0.25">
      <c r="A25" s="44" t="s">
        <v>54</v>
      </c>
      <c r="C25" s="31">
        <f>COUNTIF('Registro de riesgos'!K3:K15,"&lt;"&amp;'datos de partida'!C5)</f>
        <v>2</v>
      </c>
      <c r="Q25" s="42" t="str">
        <f>CONCATENATE(Q22,A3,Q23)</f>
        <v>Plan de búsqueda de oportunidades
(sugerido para Opp con factor &gt;=)12 referencia del documento de planificación externa</v>
      </c>
    </row>
    <row r="26" spans="1:17" x14ac:dyDescent="0.25">
      <c r="Q26" s="26"/>
    </row>
    <row r="34" spans="1:1" x14ac:dyDescent="0.25">
      <c r="A34" s="30"/>
    </row>
    <row r="35" spans="1:1" x14ac:dyDescent="0.25">
      <c r="A35" s="30"/>
    </row>
    <row r="52" spans="1:1" x14ac:dyDescent="0.25">
      <c r="A52" s="30"/>
    </row>
    <row r="53" spans="1:1" x14ac:dyDescent="0.25">
      <c r="A53" s="30"/>
    </row>
  </sheetData>
  <sheetProtection selectLockedCells="1"/>
  <mergeCells count="2">
    <mergeCell ref="F1:O1"/>
    <mergeCell ref="A1:E1"/>
  </mergeCells>
  <conditionalFormatting sqref="E2:I3 M4:M7 L3:L6 N3:N7 J14:L16 K2:O2 E27:I1048576 E4:H26 I24">
    <cfRule type="cellIs" dxfId="5" priority="13" operator="notEqual">
      <formula>""</formula>
    </cfRule>
  </conditionalFormatting>
  <conditionalFormatting sqref="K3:K6">
    <cfRule type="cellIs" dxfId="4" priority="11" operator="notEqual">
      <formula>""</formula>
    </cfRule>
  </conditionalFormatting>
  <conditionalFormatting sqref="M3">
    <cfRule type="cellIs" dxfId="3" priority="9" operator="notEqual">
      <formula>""</formula>
    </cfRule>
  </conditionalFormatting>
  <conditionalFormatting sqref="O3:O7">
    <cfRule type="cellIs" dxfId="2" priority="3" operator="notEqual">
      <formula>""</formula>
    </cfRule>
  </conditionalFormatting>
  <conditionalFormatting sqref="I15">
    <cfRule type="cellIs" dxfId="1" priority="2" operator="notEqual">
      <formula>""</formula>
    </cfRule>
  </conditionalFormatting>
  <conditionalFormatting sqref="I16">
    <cfRule type="cellIs" dxfId="0" priority="1" operator="notEqual">
      <formula>""</formula>
    </cfRule>
  </conditionalFormatting>
  <printOptions horizontalCentered="1"/>
  <pageMargins left="0" right="0" top="0.69" bottom="0" header="0" footer="0"/>
  <pageSetup scale="48" orientation="landscape" r:id="rId1"/>
  <headerFooter>
    <oddFooter>&amp;RR-10-1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63E5A909D63E45BBF717DDF4791DC9" ma:contentTypeVersion="6" ma:contentTypeDescription="Crear nuevo documento." ma:contentTypeScope="" ma:versionID="3aed245038a9beddd57ec341c5c2b8b5">
  <xsd:schema xmlns:xsd="http://www.w3.org/2001/XMLSchema" xmlns:xs="http://www.w3.org/2001/XMLSchema" xmlns:p="http://schemas.microsoft.com/office/2006/metadata/properties" xmlns:ns2="54741893-dbc9-4a28-97a0-350c2f49ddf5" xmlns:ns3="f25d5341-9750-489d-8efb-ff62d01cda8b" targetNamespace="http://schemas.microsoft.com/office/2006/metadata/properties" ma:root="true" ma:fieldsID="5b19666a35593414b2ed01131c533bcb" ns2:_="" ns3:_="">
    <xsd:import namespace="54741893-dbc9-4a28-97a0-350c2f49ddf5"/>
    <xsd:import namespace="f25d5341-9750-489d-8efb-ff62d01cda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41893-dbc9-4a28-97a0-350c2f49dd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d5341-9750-489d-8efb-ff62d01cda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4C92BD1-EBB1-4B03-85B4-C18199634D94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f25d5341-9750-489d-8efb-ff62d01cda8b"/>
    <ds:schemaRef ds:uri="http://schemas.microsoft.com/office/infopath/2007/PartnerControls"/>
    <ds:schemaRef ds:uri="http://schemas.openxmlformats.org/package/2006/metadata/core-properties"/>
    <ds:schemaRef ds:uri="54741893-dbc9-4a28-97a0-350c2f49ddf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30029D-DD96-418B-9BB4-0B8DAFEA61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E11AB7-20FE-4692-8629-FABF37425E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741893-dbc9-4a28-97a0-350c2f49ddf5"/>
    <ds:schemaRef ds:uri="f25d5341-9750-489d-8efb-ff62d01cda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10</vt:i4>
      </vt:variant>
    </vt:vector>
  </HeadingPairs>
  <TitlesOfParts>
    <vt:vector size="18" baseType="lpstr">
      <vt:lpstr>MATRIZ DAFO</vt:lpstr>
      <vt:lpstr>Partes interesadas</vt:lpstr>
      <vt:lpstr>Registro de riesgos</vt:lpstr>
      <vt:lpstr>Plan riesgo 3 y 4</vt:lpstr>
      <vt:lpstr>Registro de oportunidades</vt:lpstr>
      <vt:lpstr>Plan opp 2</vt:lpstr>
      <vt:lpstr>Plan opp 3</vt:lpstr>
      <vt:lpstr>datos de partida</vt:lpstr>
      <vt:lpstr>'datos de partida'!Área_de_impresión</vt:lpstr>
      <vt:lpstr>'Partes interesadas'!Área_de_impresión</vt:lpstr>
      <vt:lpstr>'Plan opp 2'!Área_de_impresión</vt:lpstr>
      <vt:lpstr>'Plan opp 3'!Área_de_impresión</vt:lpstr>
      <vt:lpstr>'Plan riesgo 3 y 4'!Área_de_impresión</vt:lpstr>
      <vt:lpstr>'Registro de oportunidades'!Área_de_impresión</vt:lpstr>
      <vt:lpstr>Likelihood</vt:lpstr>
      <vt:lpstr>Potential</vt:lpstr>
      <vt:lpstr>Success</vt:lpstr>
      <vt:lpstr>Violation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Oxebridge Totally Free ISO 9001 QMS Template Kit</dc:title>
  <dc:creator>Benavides Gallegos, Claudia</dc:creator>
  <cp:lastModifiedBy>Benavides Claudia</cp:lastModifiedBy>
  <cp:lastPrinted>2019-06-13T09:55:26Z</cp:lastPrinted>
  <dcterms:created xsi:type="dcterms:W3CDTF">2015-08-31T12:23:57Z</dcterms:created>
  <dcterms:modified xsi:type="dcterms:W3CDTF">2019-06-13T10:02:34Z</dcterms:modified>
  <cp:category>ISO 9001:2015;ISO 9001 Procedures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0x0101005063E5A909D63E45BBF717DDF4791DC9</vt:lpwstr>
  </property>
</Properties>
</file>